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2024\Президент\Распоряжения\май\РЗН исп\"/>
    </mc:Choice>
  </mc:AlternateContent>
  <bookViews>
    <workbookView xWindow="-120" yWindow="-120" windowWidth="29040" windowHeight="15840"/>
  </bookViews>
  <sheets>
    <sheet name="Приложение №" sheetId="3" r:id="rId1"/>
  </sheets>
  <definedNames>
    <definedName name="_xlnm.Print_Titles" localSheetId="0">'Приложение №'!$13:$13</definedName>
  </definedNames>
  <calcPr calcId="191029"/>
</workbook>
</file>

<file path=xl/calcChain.xml><?xml version="1.0" encoding="utf-8"?>
<calcChain xmlns="http://schemas.openxmlformats.org/spreadsheetml/2006/main">
  <c r="C228" i="3" l="1"/>
  <c r="C231" i="3" s="1"/>
  <c r="C111" i="3"/>
  <c r="C55" i="3"/>
  <c r="C73" i="3" l="1"/>
  <c r="C20" i="3" l="1"/>
  <c r="C255" i="3" l="1"/>
  <c r="C14" i="3" l="1"/>
  <c r="C19" i="3"/>
  <c r="C26" i="3"/>
  <c r="C29" i="3" s="1"/>
  <c r="C30" i="3" s="1"/>
  <c r="C35" i="3"/>
  <c r="C41" i="3"/>
  <c r="C46" i="3"/>
  <c r="C49" i="3"/>
  <c r="C50" i="3"/>
  <c r="C53" i="3"/>
  <c r="C64" i="3"/>
  <c r="C67" i="3"/>
  <c r="C68" i="3" s="1"/>
  <c r="C78" i="3"/>
  <c r="C81" i="3"/>
  <c r="C86" i="3"/>
  <c r="C91" i="3"/>
  <c r="C93" i="3"/>
  <c r="C97" i="3" s="1"/>
  <c r="C100" i="3"/>
  <c r="C103" i="3"/>
  <c r="C108" i="3"/>
  <c r="C115" i="3"/>
  <c r="C118" i="3"/>
  <c r="C121" i="3"/>
  <c r="C125" i="3" s="1"/>
  <c r="C124" i="3"/>
  <c r="C129" i="3"/>
  <c r="C134" i="3"/>
  <c r="C135" i="3"/>
  <c r="C139" i="3"/>
  <c r="C147" i="3"/>
  <c r="C148" i="3" s="1"/>
  <c r="C152" i="3"/>
  <c r="C153" i="3" s="1"/>
  <c r="C159" i="3"/>
  <c r="C161" i="3"/>
  <c r="C163" i="3"/>
  <c r="C177" i="3"/>
  <c r="C180" i="3"/>
  <c r="C183" i="3"/>
  <c r="C185" i="3"/>
  <c r="C189" i="3"/>
  <c r="C195" i="3"/>
  <c r="C200" i="3"/>
  <c r="C201" i="3"/>
  <c r="C202" i="3"/>
  <c r="C203" i="3"/>
  <c r="C204" i="3"/>
  <c r="C207" i="3"/>
  <c r="C213" i="3"/>
  <c r="C216" i="3"/>
  <c r="C220" i="3"/>
  <c r="C226" i="3"/>
  <c r="C234" i="3"/>
  <c r="C237" i="3"/>
  <c r="C240" i="3"/>
  <c r="C244" i="3"/>
  <c r="C247" i="3"/>
  <c r="C252" i="3"/>
  <c r="C256" i="3" s="1"/>
  <c r="C262" i="3"/>
  <c r="C266" i="3"/>
  <c r="C269" i="3"/>
  <c r="C273" i="3"/>
  <c r="C281" i="3"/>
  <c r="C284" i="3"/>
  <c r="C286" i="3"/>
  <c r="C287" i="3"/>
  <c r="C58" i="3" l="1"/>
  <c r="C171" i="3"/>
  <c r="C205" i="3"/>
  <c r="C186" i="3"/>
  <c r="C130" i="3"/>
  <c r="C136" i="3"/>
  <c r="C42" i="3"/>
  <c r="C248" i="3"/>
  <c r="C288" i="3"/>
  <c r="C208" i="3"/>
  <c r="C131" i="3" l="1"/>
  <c r="C221" i="3"/>
  <c r="C140" i="3"/>
  <c r="C104" i="3"/>
  <c r="C289" i="3"/>
  <c r="C141" i="3" l="1"/>
  <c r="C290" i="3"/>
  <c r="C257" i="3"/>
  <c r="C291" i="3" l="1"/>
  <c r="C22" i="3"/>
</calcChain>
</file>

<file path=xl/sharedStrings.xml><?xml version="1.0" encoding="utf-8"?>
<sst xmlns="http://schemas.openxmlformats.org/spreadsheetml/2006/main" count="298" uniqueCount="224">
  <si>
    <t xml:space="preserve">Государственная администрация Рыбницкого района и г. Рыбницы </t>
  </si>
  <si>
    <t xml:space="preserve">Министерство обороны Приднестровской Молдавской Республики 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</si>
  <si>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</si>
  <si>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</si>
  <si>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</si>
  <si>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</si>
  <si>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</si>
  <si>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Каменского района и г. Каменки</t>
  </si>
  <si>
    <t>Итого по программе капитального ремонта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</si>
  <si>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</si>
  <si>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</si>
  <si>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</si>
  <si>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</si>
  <si>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</si>
  <si>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Государственная администрация Слободзейского района и г. Слободзеи</t>
  </si>
  <si>
    <t>Государственная администрация  Каменского района и г. Каменки</t>
  </si>
  <si>
    <t>Государственная администрация Дубоссарского района и г. Дубоссары</t>
  </si>
  <si>
    <t>Министерство здравоохранения Приднестровской Молдавской Республики</t>
  </si>
  <si>
    <t xml:space="preserve">Сумма, руб. </t>
  </si>
  <si>
    <t>Министерство экономического развития Приднестровской Молдавской Республики</t>
  </si>
  <si>
    <t>Министерство внутренних дел Приднестровской Молдавской Республики</t>
  </si>
  <si>
    <t xml:space="preserve">Министерство по социальной защите и труду Приднестровской Молдавской Республики </t>
  </si>
  <si>
    <t>Программа капитального ремонта</t>
  </si>
  <si>
    <t>Министерство сельского хозяйства и природных ресурсов Приднестровской Молдавской Республики</t>
  </si>
  <si>
    <t>Капитальный ремонт гидротехнических и противопаводковых сооружений, в том числе проектные работы</t>
  </si>
  <si>
    <t>Администрация Президента Приднестровской Молдавской Республики</t>
  </si>
  <si>
    <t>Государственная администрация г. Днестровска</t>
  </si>
  <si>
    <t>Министерство государственной безопасности Приднестровской Молдавской Республики</t>
  </si>
  <si>
    <t xml:space="preserve">Государственная служба исполнения наказаний Министерства юстиции Приднестровской Молдавской Республики </t>
  </si>
  <si>
    <t>Приобретение непроизводственного оборудования и предметов длительного пользования для государственных учреждений (240120)</t>
  </si>
  <si>
    <t>Капитальные вложения в строительство объектов социально-культурного назначения (240230)</t>
  </si>
  <si>
    <t>Итого по подстатье 240120</t>
  </si>
  <si>
    <t>Итого по подстатье 240230</t>
  </si>
  <si>
    <t>Капитальные вложения в строительство административных зданий  (240240)</t>
  </si>
  <si>
    <t>Итого по подстатье 111070</t>
  </si>
  <si>
    <t>Товары и услуги, не отнесенные к другим подстатьям (111070)</t>
  </si>
  <si>
    <t>Капитальный ремонт объектов социально-культурного назначения (240330)</t>
  </si>
  <si>
    <t>Итого по подстатье 240330</t>
  </si>
  <si>
    <t>Капитальный ремонт административных зданий (240340)</t>
  </si>
  <si>
    <t>Итого по подстатье 240340</t>
  </si>
  <si>
    <t>Капитальный ремонт прочих объектов (240360)</t>
  </si>
  <si>
    <t>Итого по подстатье 240360</t>
  </si>
  <si>
    <t>ВСЕГО расходов по Фонду капитальных вложений Приднестровской Молдавской Республики</t>
  </si>
  <si>
    <t>Правительство Приднестровской Молдавской Республики</t>
  </si>
  <si>
    <t xml:space="preserve">Государственная служба по культуре и историческому наследию Приднестровской Молдавской Республики </t>
  </si>
  <si>
    <t xml:space="preserve">Министерство иностранных дел Приднестровской Молдавской Республики </t>
  </si>
  <si>
    <t>Судебный департамент при Верховном суде Приднестровской Молдавской Республики</t>
  </si>
  <si>
    <t>Государственный таможенный комитет Приднестровской Молдавской Республики</t>
  </si>
  <si>
    <t>Итого по подстатье 240240</t>
  </si>
  <si>
    <t>Капитальные вложения в строительство прочих объектов (240270)</t>
  </si>
  <si>
    <t xml:space="preserve">Счетная палата Приднестровской Молдавской Республики </t>
  </si>
  <si>
    <t>Капитальный ремонт парка "Октябрьский" в г. Бендеры, в том числе проектные работы</t>
  </si>
  <si>
    <t>Восстановление парка Витгенштейна, г. Каменка, в том числе проектные работы</t>
  </si>
  <si>
    <t>Государственная служба управления документацией и архивами Приднестровской Молдавской Республики</t>
  </si>
  <si>
    <t>Приобретение комплекса строений, расположенного по адресу: г. Тирасполь, ул.  Ленина, д. 1/1</t>
  </si>
  <si>
    <t>Участие Правительства в осуществлении отдельных программ (290 000)</t>
  </si>
  <si>
    <t>Государственная администрация Рыбницкого района и г. Рыбницы</t>
  </si>
  <si>
    <t>Итого по подстатье 290 000</t>
  </si>
  <si>
    <t>Капитальный ремонт административного здания УГАИ, расположенного по адресу: г. Бендеры, ул. Тимирязева, 2а, в том числе проектные работы</t>
  </si>
  <si>
    <t>Капитальный ремонт городского стадиона, расположенного по адресу: г. Днестровск, ул. Строителей</t>
  </si>
  <si>
    <t>Разработка проектно-сметной документации</t>
  </si>
  <si>
    <t>Реконструкция картодрома, расположенного по адресу : г. Григориополь, ул. Васканова, б/н</t>
  </si>
  <si>
    <t>Реконструкция операционного блока ГУ "Дубоссарская центральная районная больница", расположенного по адресу: г. Дубоссары, ул. Фрунзе, 46</t>
  </si>
  <si>
    <t xml:space="preserve">Устройство приточно-вытяжной вентиляции ФАПа с. Янтарное ГУ "Каменская центральная районная больница", расположенного по адресу: с. Янтарное, ул. Ленина, 18 А </t>
  </si>
  <si>
    <t>Реконструкция СВА с. Дойбаны под размещение единого комплекса для проживания одиноких граждан пожилого возраста, расположенного по адресу: с. Дойбаны-1, ул. Молодежная, д. 8</t>
  </si>
  <si>
    <t>Оборудование пищеблока механической  (приточно-вытяжной) вентиляцией ГОУ "Бендерская С(К)ОШИ III, IV, VII видов", расположенного по адресу: г. Бендеры, ул. 12 Октября, 81в</t>
  </si>
  <si>
    <t>Капитальный ремонт МДОУ "Центр развития ребенка "Ивушка", расположенного по адресу: г. Слободзея, ул. Ленина, 76/1</t>
  </si>
  <si>
    <t>Ремонт стадиона "Октомбрие", расположенного по адресу: г. Каменка, пер. Кирова, 2, в том числе проектные работы</t>
  </si>
  <si>
    <t>Капитальный ремонт СВА с. Протягайловка ГУ "Бендерский центр амбулаторно-поликлинической помощи", расположенного по адресу: с. Протягайловка, пер. Первомайский, 6</t>
  </si>
  <si>
    <t>Капитальный ремонт ГОУ "Бендерский детский дом для детей-сирот и детей, оставшихся без попечения родителей", расположенного по адресу: г. Бендеры, ул. Ленинградская, 20, в том числе ремонт дорожного покрытия</t>
  </si>
  <si>
    <t>Капитальный ремонт здания Министерства иностранных дел ПМР, расположенного по адресу: г. Тирасполь, ул. Свердлова, 45</t>
  </si>
  <si>
    <t>Капитальный ремонт поликлиники МГБ ПМР, расположенной по адресу: г. Тирасполь, ул. Мира, 27</t>
  </si>
  <si>
    <t>Капитальный ремонт здания Счетной палаты, расположенного по адресу: г. Тирасполь, ул. Ленина 1/2</t>
  </si>
  <si>
    <t>Капитальный ремонт здания Слободзейского районного суда, расположенного по адресу: г. Слободзея, ул. Ленина, 74</t>
  </si>
  <si>
    <t xml:space="preserve">"О республиканском бюджете на 2024 год" </t>
  </si>
  <si>
    <t>ДОХОДЫ ВСЕГО, в том числе:</t>
  </si>
  <si>
    <t>Экспертиза проектно-сметной документации по капитальному ремонту зданий и сооружений</t>
  </si>
  <si>
    <t>к  Закону Приднестровской Молдавской Республики</t>
  </si>
  <si>
    <t>Экспертиза проектно-сметной документации по строительству зданий и сооружений</t>
  </si>
  <si>
    <t>Итого по подстатье 240270</t>
  </si>
  <si>
    <t xml:space="preserve">Оборудование здания государственных архивов, расположенного по адресу:  г. Тирасполь, ул. Текстильщиков, 36,  для обеспечения сохранности документов на нетрадиционных носителях </t>
  </si>
  <si>
    <t xml:space="preserve">Приобретение оборудования для спортивных залов корпусов № 1 и № 3 и спортивного зала инженерно-технического института, оборудование спортивных площадок студенческого городка, инженерно-технического института и спортивно-оздоровительного комплекса "Содружество" </t>
  </si>
  <si>
    <t>Строительство пристройки к зданию корпуса ГУ "Тираспольский психоневрологический дом-интернат", расположенному по адресу: г. Тирасполь, ул. Гвардейская, 9, в том числе проектные работы</t>
  </si>
  <si>
    <t xml:space="preserve">Реконструкция летнего кинотеатра в г. Слободзее, в том числе благоустройство территории </t>
  </si>
  <si>
    <t>Капитальный ремонт помещений скорой медицинской помощи, приемного отделения  ГУ "Каменская центральная районная больница", расположенного по адресу: г. Каменка, ул. Кирова, 300/2, в том числе проектные работы</t>
  </si>
  <si>
    <t>Капитальный ремонт ГУ "Бендерский психоневрологический дом-интернат", расположенного по адресу: г. Бендеры, ул. Пионерская, 15</t>
  </si>
  <si>
    <t>Капитальный ремонт МДОУ "Центр развития ребенка "Лучик", расположенного по адресу: г. Слободзея, ул. Солнечная, 31</t>
  </si>
  <si>
    <t>Государственная служба по спорту Приднестровской Молдавской Республики</t>
  </si>
  <si>
    <t xml:space="preserve">Капитальный ремонт братской могилы советских воинов и памятника односельчанам, погибшим в годы Великой Отечественной войны 1941–1945 годы, с. Плоть, центр села </t>
  </si>
  <si>
    <t>Благоустройство территории, ремонт памятников, освещение Кургана Славы, Дубоссарский район, трасса Тирасполь–Дубоссары</t>
  </si>
  <si>
    <t>Капитальный ремонт ГОУ "Глинойская специальная коррекционная школа-интернат для детей-сирот и детей, оставшихся без попечения родителей, VIII вида", расположенного по адресу: с. Глиное, Слободзейский район, ул. Котовского, 1</t>
  </si>
  <si>
    <t>Установка мемориальных плит воинам, погибшим в Великой Отечественной войне, на Мемориале Славы, г. Тирасполь</t>
  </si>
  <si>
    <t>Благоустройство Мемориала воинской славы (устройство стелы, облицовка стен гранитными плитами, мощение тротуарной плиткой), г. Бендеры, площадь Героев</t>
  </si>
  <si>
    <t>Ремонт стены памяти (вертикального панно), установка гранитных плит с фамилиями погибших, замощение тротуарной плиткой территории мемориального ансамбля воинам, погибшим в годы Великой Отечественной войны 1941–1945 годов, с. Тея, ул. Ленина (возле здания Дома культуры)</t>
  </si>
  <si>
    <t>Замощение тротуарной плиткой по периметру захоронения могилы кавалера орденов Славы 3 степеней Дарьева Григория Никитовича, с. Шипка (сельское кладбище)</t>
  </si>
  <si>
    <t>ОСТАТКИ, сложившиеся по состоянию на 01.01.2024 г. ВСЕГО, в том числе:</t>
  </si>
  <si>
    <t>Отчисления от единого таможенного платежа</t>
  </si>
  <si>
    <t>Часть остатка средств, сложившихся по состоянию на 1 января 2023 года от отчисления от единого социального налога</t>
  </si>
  <si>
    <t>Прочие поступления</t>
  </si>
  <si>
    <t xml:space="preserve">РАСХОДЫ ВСЕГО, в том числе: </t>
  </si>
  <si>
    <t>Реконструкция операционного блока, отделения хирургии № 1, отделения гнойной хирургии,  ГУ "Рыбницкая центральная районная больница", расположенных по адресу:  г. Рыбница, ул. Грибоедова, 3, в том числе проектные работы</t>
  </si>
  <si>
    <t>Строительство крытой подъездной эстакады ГУ "Каменская центральная районная больница",  расположенной по адресу: г. Каменка, ул. Кирова, 300б, в том числе проектные работы</t>
  </si>
  <si>
    <t>Устройство детского городка по адресу: с. Терновка, ул. Ленина, 42а</t>
  </si>
  <si>
    <t>Реконструкция административного-хозяйственного комплекса строений МОУ "Григориопольская ОСШ 2 им. А. Стоева с лицейскими классами", расположенного по адресу: г. Григориополь,  ул. К. Маркса,187</t>
  </si>
  <si>
    <t>Благоустройство парка им. Кирова в г. Рыбнице (обустройство беседки, установка малых архитектурных форм, строительство вспомогательного помещения в районе летней эстрадной площадки)</t>
  </si>
  <si>
    <t>Благоустройство (мощение плиткой) территории МОУ "Окницкая ООШ – детский сад", расположенной по адресу: Каменский район, с. Окница, ул. Шевченко, 70</t>
  </si>
  <si>
    <t>Благоустройство (мощение плиткой) территории  МОУ  "Кузьминская ООШ – детский сад", расположенной по адресу: с. Кузьмин, ул. Солтыса, 64</t>
  </si>
  <si>
    <t>Министерство обороны Приднестровской Молдавской Республики</t>
  </si>
  <si>
    <t>Строительство 4-этажного здания Военного института Министерства обороны (ВИМО), военный городок № 15, г. Тирасполь, в том числе проектные работы</t>
  </si>
  <si>
    <t>Создание Республиканского приюта для содержания безнадзорных животных</t>
  </si>
  <si>
    <t>Капитальные вложения в строительство коммунальных объектов (240250)</t>
  </si>
  <si>
    <t>Итого по подстатье 240250</t>
  </si>
  <si>
    <t>Прочие расходные материалы и предметы снабжения (110360)</t>
  </si>
  <si>
    <t>Приобретение материалов для выполнения хозяйственным способом капитального ремонта зданий в ГУП ОК "Днестровские зори"</t>
  </si>
  <si>
    <t>Итого по подстатье 110360</t>
  </si>
  <si>
    <t>Капитальный ремонт СВА Коротное ГУЗ "Днестровская городская больница", расположенной по адресу: с. Коротное, ул. Фрунзе, 5б, в том числе проектные работы и благоустройство территории</t>
  </si>
  <si>
    <t>Министерство просвещения  Приднестровской Молдавской Республики</t>
  </si>
  <si>
    <t xml:space="preserve">Капитальный ремонт МОУ "Каменская ОСШ № 3", расположенного по адресу:  г. Каменка, ул. Кирова, 59, в том числе проектные работы </t>
  </si>
  <si>
    <t xml:space="preserve">Капитальный ремонт МОУ  "Кузьминская ООШ – детский сад", расположенного по адресу: с. Кузьмин, ул. Солтыса, 64    </t>
  </si>
  <si>
    <t>Капитальный ремонт МОУ "Окницкая ООШ – детский сад", расположенного по адресу: Каменский район, с. Окница, ул. Шевченко, 70</t>
  </si>
  <si>
    <t>Капитальный ремонт МОУ "Грушковская ООШ – детский сад", расположенного по адресу: Каменский район, с. Грушка, ул. Фрунзе, 146</t>
  </si>
  <si>
    <t>Капитальный ремонт МОУ "Подоймская ОСШ – детский сад", расположенного по адресу: с. Подойма, ул. Ленина, 94</t>
  </si>
  <si>
    <t>Капитальный ремонт учебного корпуса ГОУ ВПО "Приднестровской государственный институт им. А. Г. Рубинштейна", расположенного по адресу: г. Тирасполь, ул. Луначарского, 26</t>
  </si>
  <si>
    <t>Капитальный ремонт здания Каменского районного суда, расположенного по адресу: г. Каменка, ул. Ленина, 21</t>
  </si>
  <si>
    <t>Мероприятия по благоустройству и сохранению мест захоронений Героев Советского Союза, полных кавалеров ордена Славы и мемориалов воинской славы Великой Отечественной войны   на 2024–2025 годы</t>
  </si>
  <si>
    <t>Капитальный ремонт скульптурной композиции, капитальный ремонт стен, благоустройство территории, установка памятных плит, устройство ограждения Мемориала жертвам фашизма, г. Дубоссары, ул. Зои   Космодемьянской, 22а</t>
  </si>
  <si>
    <t>Ремонт и благоустройство Мемориала Славы, парк им. П. Х. Витгенштейна</t>
  </si>
  <si>
    <t>Ремонт и благоустройство мемориального комплекса, посвященного участникам Великой Отечественной войны, воинам-интернационалистам и защитникам Приднестровья, городское кладбище в г. Каменке</t>
  </si>
  <si>
    <t>Итого по мероприятиям по благоустройству и сохранению мест захоронений Героев Советского Союза, полных кавалеров ордена Славы и мемориалов воинской славы Великой Отечественной войны на 2024–2025 годы</t>
  </si>
  <si>
    <t>Капитальный ремонт кровли и благоустройство Дома официальных приемов Администрации Президента Приднестровской Молдавской Республики, расположенного по адресу: г. Тирасполь, ул. Мира, 50, в том числе проектные работы</t>
  </si>
  <si>
    <t>Министерство просвещения Приднестровской Молдавской Республики</t>
  </si>
  <si>
    <t>Приобретение противопожарного оборудования, сейфов, приборов учета, производственного и хозяйственного инвентаря для здания государственных архивов, расположенного по адресу:   г. Тирасполь, ул. Текстильщиков, 36</t>
  </si>
  <si>
    <t xml:space="preserve">в Закон Приднестровской Молдавской Республики </t>
  </si>
  <si>
    <t>Разработка и экспертиза проектно-сметной документации по строительству зданий и сооружений (кредиторская задолженность за 2023 год – 770 рублей)</t>
  </si>
  <si>
    <t>ГОУ "ПГУ им. Т. Г. Шевченко"</t>
  </si>
  <si>
    <t>Строительство административно-бытового здания с переходной галереей, пункта охраны, комплекса гаражей машин СМП, ремонтной зоны с автомойкой ГУ "Республиканский центр скорой медицинской помощи", расположенного по адресу: г. Тирасполь, ул. Суворова, 33, в том числе проектные работы</t>
  </si>
  <si>
    <t>Строительство не завершенного строительством здания под пищеблок и прачечный блок ГУ "Республиканская клиническая больница", расположенного  по адресу: г. Тирасполь, ул. Мира, 33, в том числе проектные работы  (кредиторская задолженность за 2023 год – 891 550 рублей)</t>
  </si>
  <si>
    <t>Реконструкция  терапевтического корпуса ГУ "Республиканская клиническая больница" под размещение обучающего (симуляционного) центра и администрации ГУ "Республиканская клиническая больница", расположенного по адресу: г. Тирасполь, ул. Мира, 33, в том числе проектные работы</t>
  </si>
  <si>
    <t>Реконструкция поликлиники ГУ "Слободзейская центральная районная больница", расположенной по адресу:  г. Слободзея,                                                                         ул. Ленина, 98 "а", в том числе проектные работы и   благоустройство</t>
  </si>
  <si>
    <t>Строительство СВА с. Гиска ГУ "Бендерский центр амбулаторно-поликлинической помощи", расположенного по адресу: с. Гиска,                                                               ул. Ленина, 173 "а", в том числе проектные работы и благоустройство территории</t>
  </si>
  <si>
    <t>Благоустройство территории ГОУ "Бендерская специальная (коррекционная) общеобразовательная школа-интернат III, IV, VIII видов", расположенной по адресу: г. Бендеры, ул. 12 Октября, 81в  (кредиторская задолженность за 2023 год – 421 рубль)</t>
  </si>
  <si>
    <t>Реконструкция Тираспольского городского стадиона им. Е. Я. Шинкаренко (2 этап), расположенного по адресу: г. Тирасполь,                                                                     ул. Мира, 21,и ледового катка, расположенного по адресу: г.Тирасполь, ул.Синева, 3,  в том числе проектные работы</t>
  </si>
  <si>
    <t>Реконструкция гребной базы МОУ ДО "Григориопольская ДЮСШ", ЦПКиО, расположенной по адресу: г. Григориополь,                                                                           ул. Васканова</t>
  </si>
  <si>
    <t>Благоустройство набережной р. Днестр по ул. Вальченко (вдоль жилого дома № 33 по ул. Вальченко до моста Рыбница – Резина)</t>
  </si>
  <si>
    <t xml:space="preserve"> ГОУ "ПГУ им. Т. Г. Шевченко" </t>
  </si>
  <si>
    <t>Благоустройство студенческого городка</t>
  </si>
  <si>
    <t xml:space="preserve">Оснащение экспозиции Музея археологии Приднестровья </t>
  </si>
  <si>
    <t xml:space="preserve">Приобретение оборудования для корпусов "Б" и "В" </t>
  </si>
  <si>
    <t>Строительство водопроводной сети по ул. Молодежной в с. Терновка Слободзейского района, в том числе проектные работы (кредиторская задолженность за 2023 год – 297 629 рублей)</t>
  </si>
  <si>
    <t>Устройство фундамента для грузовых платформенных весов на ТПП "Вадул-луй-Водэ", в том числе благоустройство прилегающей территории, вынос инженерных сетей и проектные работы по адресу: Дубоссарский район, полоса отвода автомобильной дороги Тирасполь-Рыбница-Кошница, на отм.0+100м</t>
  </si>
  <si>
    <t>Изготовление и монтаж металлического ограждения и калитки ГОУ СПО "Бендерский педагогический колледж", расположенного по адресу: г. Бендеры, ул. П. Морозова, 8, со стороны ул. Интернационалистов, г. Бендеры.</t>
  </si>
  <si>
    <t>Капитальный ремонт ГУЗ "Днестровская городская больница", расположенного по адресу: г. Днестровск, ул. Терпиловского, 1 (замена оконных блоков) (кредиторская задолженность за 2023 года – 11 976 рублей)</t>
  </si>
  <si>
    <t>Капитальный ремонт фасада и входной группы здания главного корпуса ГОУ "Днестровский техникум энергетики и компьютерных технологий", расположенного по адресу: г. Днестровск, ул. Строителей, 38, в том числе проектные работы</t>
  </si>
  <si>
    <t>Капитальный ремонт Дома культуры с.Фрунзе, в том числе проектные работы</t>
  </si>
  <si>
    <t>Капитальный ремонт Дома культуры с. Коротное</t>
  </si>
  <si>
    <t xml:space="preserve">Капитальный ремонт МОУ"Катериновская  ОСШ  им. А. С. Пушкина", расположенного по адресу: с. Катериновка, ул. Приходского, 16 </t>
  </si>
  <si>
    <t>Капитальный ремонт учебного корпуса № 7, медицинский факультет, расположенного по адресу: г. Тирасполь, ул. Мира, д. 33, в том числе проектные работы</t>
  </si>
  <si>
    <t>Капитальный ремонт учебного корпуса № 3, расположенного по адресу: г. Тирасполь, ул. 25 Октября, 128</t>
  </si>
  <si>
    <t>Капитальный ремонт учебного корпуса № 11 (экономический факультет ), расположенного по адресу: г. Тирасполь,  бульвар Гагарина, 2</t>
  </si>
  <si>
    <t>Капитальный ремонт 2 этажа Дома официальных приемов Администрации Президента Приднестровской Молдавской Республики, расположенного по адресу: г. Тирасполь, ул. Мира, 50</t>
  </si>
  <si>
    <t>Капитальный ремонт столовой ГОУ "Республиканский кадетский корпус им. светлейшего князя Г. А. Потемкина-Таврического" МВД ПМР, расположенного по адресу: г. Бендеры, ул. З. Космодемьянской, 8б, в том числе проектные работы</t>
  </si>
  <si>
    <t>Снятие и установка новой плитки с бордюрами, озеленение, установка скамеек, установка урн, реставрация стелы, поливочная система памятного знака "Слава героям-освободителям"(кредиторская задолженность за 2023 год – 3 581 рубль)</t>
  </si>
  <si>
    <t>Ремонт скульптуры солдата, замощение тротуарной плиткой периметра захоронения, установка гранитных плит с фамилиями на братской могиле советских воинов, погибших в годы Великой Отечественной войны 1941–1945 годов, с. Шипка,  ул. Ленина, 87 (центр села)</t>
  </si>
  <si>
    <t>Ремонт скульптуры солдата, замощение тротуарной плиткой периметра захоронения, установка гранитных плит с фамилиями на братской могиле советских воинов, погибших в годы Великой Отечественной войны 1941–1945 годов, с. Токмазея, ул. Ленина, 183</t>
  </si>
  <si>
    <t>Ремонт скульптуры солдата, замощение тротуарной плиткой периметра захоронения, установка гранитных плит с фамилиями на братской могиле советских воинов, погибших в годы Великой Отечественной войны 1941–1945 годов, с. Тея, ул. Ленина, 9</t>
  </si>
  <si>
    <t>Обновление материально-технической базы учебных мастерских  инженерно-технического института, расположенного по адресу:                                                              г. Тирасполь, ул. Восстания, 2а (станки и иное оборудование для механической мастерской и учебное оборудование для электромонтажной мастерской)</t>
  </si>
  <si>
    <t>Благоустройство территории (мощение плиткой) парка им. Александра Невского на территории исторического военно-мемориального комплекса "Бендерская крепость"</t>
  </si>
  <si>
    <t>Строительство спортивного комплекса в г. Слободзее, в том числе проектные работы</t>
  </si>
  <si>
    <t>Реконструкция здания, расположенного по адресу:  г. Тирасполь, ул. Текстильщиков, 36, в том числе проектные работы</t>
  </si>
  <si>
    <t>Мероприятия по технологическому присоединению всех объектов (блокпостов) республики к сетям электроснабжения, в т. ч. проектные, строительно-монтажные, пуско-наладочные работы</t>
  </si>
  <si>
    <t xml:space="preserve">Строительство общественного туалета на ТПП "Бендеры (Каушаны)", расположенном по адресу: г. Бендеры, ул. 40 лет МССР, в том числе проектные работы и благоустройство территории </t>
  </si>
  <si>
    <t>Капитальный ремонт помещений кардиологического корпуса, лит. С, ГУ "Республиканская клиническая больница", расположенного по адресу: г. Тирасполь, ул. Мира, 33</t>
  </si>
  <si>
    <t>Завершение работ по капитальному ремонту зданий литер "Л", "К", "Е" (Фламинго) в ГУП "ОК "Днестровские зори"</t>
  </si>
  <si>
    <t>Капитальный ремонт ГУ "Приднестровский государственный художественный музей". Здание, литер А, расположенное по адресу: г. Бендеры, ул. Калинина, 43</t>
  </si>
  <si>
    <t>Капитальный ремонт на территории режимной зоны Учреждения исполнения наказаний № 3, расположенного по адресу:                                                                            г. Тирасполь, ул. С. Лазо, 7, –  капитальный ремонт фасада и частичный ремонт кровли здания колонии поселения мужского участка</t>
  </si>
  <si>
    <t>1.1</t>
  </si>
  <si>
    <t>1.2</t>
  </si>
  <si>
    <t>1.3</t>
  </si>
  <si>
    <t>2.1</t>
  </si>
  <si>
    <t>1</t>
  </si>
  <si>
    <t>2</t>
  </si>
  <si>
    <t>3</t>
  </si>
  <si>
    <t>Реконструкция Учреждения исполнения наказаний № 1, расположенного по адресу: Григориопольский район,  п. Глиное,                                                                           ул. Микояна, 60, – строительство футбольно-волейбольного поля с резиновым покрытием и разметкой на территории режимной зоны, в т.ч. проектные работы</t>
  </si>
  <si>
    <t>Реконструкция Учреждения исполнения наказаний № 1 , расположенного по адресу: Григориопольский район, п. Глиное,                                                                ул. Микояна, 60 – строительство канализационных сетей, очистных сооружений для хозяйственно-бытовых стоков, в т.ч. проектные работы и геодезические изыскания</t>
  </si>
  <si>
    <t>Ремонт скульптуры солдата, установка гранитных плит с фамилиями погибших на братской могиле советских воинов, погибших в годы Великой Отечественной войны 1941–1945 годов, с. Спея, ул. Ленина (напротив здания Дома культуры)</t>
  </si>
  <si>
    <t>Строительство спортивного комплекса по адресу:  г. Дубоссары, ул. Ленина, 159, в том числе проектные работы, 2 этап</t>
  </si>
  <si>
    <t>Реконструкция педиатрического стационара ГУ «Республиканский центр   матери и ребенка» по адресу: г. Тирасполь, ул. 1 Мая, 58, в том числе   проектные работы</t>
  </si>
  <si>
    <t>Капитальный ремонт помещений корпуса «Д» ГОУ СПО «Приднестровский   государственный медицинский колледж им. Л.А. Тарасевича», расположенного по   адресу: г. Бендеры, ул. Гагарина, 25, под клинику сестринского ухода</t>
  </si>
  <si>
    <t>Капитальный ремонт инфекционного корпуса, лит. И, ГУ "Республиканская клиническая больница", расположенного по адресу:  г. Тирасполь, ул. Мира, 33 (1 этап), в том числе проектные работы</t>
  </si>
  <si>
    <t>Капитальный ремонт поликлиники ГУ "Дубоссарская центральная районная больница", расположенной по адресу: г. Дубоссары, ул. Моргулец, 3, в том числе проектные работы и благоустройство</t>
  </si>
  <si>
    <t>Капитальный ремонт инфекционного отделения ГУ "Дубоссарская центральная районная больница", расположенного по адресу: г. Дубоссары, ул. Моргулец, 3, в том числе проектные работы</t>
  </si>
  <si>
    <t>Капитальный ремонт здания компьютерной томографии ГУ "Республиканская клиническая больница", расположенного по адресу: г. Тирасполь, ул. Мира, 33</t>
  </si>
  <si>
    <t>Капитальный ремонт   мягкой кровли корпуса отделения химиотерапии   ГУ «Республиканская клиническая больница», расположенного по адресу: г.   Тирасполь, ул. Мира, 33</t>
  </si>
  <si>
    <t>Капитальный ремонт хозяйственного блока, неврологического, кардиологического   и терапевтического отделений ГУ "Рыбницкая центральная районная   больница", расположенных по адресу: г. Рыбница, ул. Грибоедова, 3, в том   числе проектные</t>
  </si>
  <si>
    <t>Капитальный ремонт санитарных узлов ГУ «Каменская центральная районная больница», расположенных по адресу: г. Каменка, ул. Кирова, 300</t>
  </si>
  <si>
    <t>1.</t>
  </si>
  <si>
    <t>Завершение строительства базы отдыха "Прометей", расположенной по адресу: Слободзейский район, земли Кицканского лесничества ГУП "РЛПХ"</t>
  </si>
  <si>
    <t>Капитальный ремонт СВА с. Парканы ГУ "Бендерский центр амбулаторно-поликлинической   помощи", расположенной по адресу: с. Парканы, ул. Ленина, 83а, в том числе проектные работы и благоустройство</t>
  </si>
  <si>
    <t xml:space="preserve">Капитальный ремонт дорожного полотна на ТПП «Мост Рыбница» расположенного по адресу: г. Рыбница, ул. Горького </t>
  </si>
  <si>
    <t>Реконструкция акушерско-гинекологического стационара ГУ "Бендерский центр матери и ребенка", расположенного по адресу: г. Бендеры, ул. Протягайловская, 6, в том числе проектные работы</t>
  </si>
  <si>
    <t>Создание спортивного комплекса на территории МОУ "БСОШ № 15" , расположенной по адресу: г. Бендеры,  ул. Т. Кручок, 17, в том числе проектные работы</t>
  </si>
  <si>
    <t>Завершение благоустройства территории МОУ "Бендерская гимназия № 1",  расположенной по адресу: г. Бендеры, ул. Шестакова, 27</t>
  </si>
  <si>
    <t>Капитальный ремонт 2 этажа здания ГОУ  СПО "Училище олимпийского резерва", расположенного по адресу: г. Тирасполь, пер. Одесский, 2</t>
  </si>
  <si>
    <t>Капитальный ремонт ГОУ "Парканская средняя общеобразовательная школа-интернат", расположенного по адресу: с. Парканы, ул. Димитрова, 4</t>
  </si>
  <si>
    <t>Реконструкция поликлиники ГУ "Григориопольская центральная районная больница", расположенной по адресу: г. Григориополь, ул. Дзержинского, 34, в том числе проектные работы и благоустройство</t>
  </si>
  <si>
    <t>Благоустройство (мощение плиткой) территории МОУ "Подоймская ОСШ – детский сад", расположенной по адресу: с. Подойма, ул. Ленина, 94</t>
  </si>
  <si>
    <t>Капитальный ремонт переходной галереи, соединяющей главный корпус с лечебным 3-х этажным корпусом с восстановлением металлических несущих конструкций, ГУ "Бендерская центральная городская больница", расположенной по адресу: г. Бендеры, ул. Б. Восстания, 146, в том числе проектные работы</t>
  </si>
  <si>
    <t>Основные характеристики, источники формирования и направления расходования средств Фонда капитальных вложений Приднестровской Молдавской Республики на 2024 год</t>
  </si>
  <si>
    <t>"О республиканском бюджете на 2024 год"</t>
  </si>
  <si>
    <t>Капитальный ремонт МОУ "Краснооктябрьская НОШ – детский сад",  расположенного по адресу: с. Красный Октябрь, ул. Молодежная, 46</t>
  </si>
  <si>
    <t>Реконструкция здания (санитарные узлы) ГОУ СПО "Приднестровский государственный медицинский колледж им. Л. А. Тарасевича", расположенного по адресу: г. Бендеры, ул. Гагарина, 25, в том числе проектные работы</t>
  </si>
  <si>
    <t>Капитальный ремонт МС(К)ОУ № 2 (дети с ограниченными возможностями здоровья), расположенного по адресу: г. Тирасполь, пер. Труда, 2а</t>
  </si>
  <si>
    <t>Реконструкция памятника советским воинам, погибшим в годы Великой Отечественной войны 1941–1945 годов, с. Кицканы, ул. Каушанская</t>
  </si>
  <si>
    <t>Отчисления от единого таможенного платежа с 1 января по 29 февраля 2024 года  в размере 20,46 %; с 1 марта по 31 мая 2024 года в размере 27,0 %; с 1 июня по 31 декабря 2024 года в размере 32,47 %.</t>
  </si>
  <si>
    <t>Создание государственного историко-краеведческого музея (в составе Екатерининского парка) (3 этап), в том числе проектные работы</t>
  </si>
  <si>
    <t xml:space="preserve">Строительство спортивно-актового зала под спортивные залы бокса МУДО "ДЮСШ г. Рыбница", расположенного по адресу: г. Рыбница, ул. Юбилейная, 33 </t>
  </si>
  <si>
    <t>"О внесении изменений и дополнения</t>
  </si>
  <si>
    <t>Приложение № 3</t>
  </si>
  <si>
    <t xml:space="preserve">Реконструкция газовой котельной УБЭПиК И УУР, расположенной по адресу г. Тирасполь, ул. К. Либкнехта, 167 </t>
  </si>
  <si>
    <t>3.</t>
  </si>
  <si>
    <t xml:space="preserve">Капитальный ремонт кровли административного здания УБЭПиК И УУР, расположенного по адресу г. Тирасполь, ул. К. Либкнехта, 167 </t>
  </si>
  <si>
    <r>
      <rPr>
        <sz val="12"/>
        <color rgb="FF00B0F0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>Приложение № 2.2</t>
    </r>
  </si>
  <si>
    <t>".</t>
  </si>
  <si>
    <t>к проекту Закона Приднестровской Молдавской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</si>
</sst>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_-* #,##0.00\ _L_-;\-* #,##0.00\ _L_-;_-* &quot;-&quot;??\ _L_-;_-@_-"/>
    <numFmt numFmtId="166" formatCode="_-* #,##0_-;\-* #,##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0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/>
    <xf numFmtId="166" fontId="5" fillId="0" borderId="0" xfId="1" applyNumberFormat="1" applyFont="1" applyFill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166" fontId="5" fillId="0" borderId="0" xfId="1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3" fontId="5" fillId="0" borderId="1" xfId="6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1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Финансовый" xfId="1" builtinId="3"/>
    <cellStyle name="Финансовый 2" xfId="3"/>
    <cellStyle name="Финансовый 2 2" xfId="8"/>
    <cellStyle name="Финансовый 2 3" xfId="6"/>
    <cellStyle name="Финансовый 2 4" xfId="5"/>
    <cellStyle name="Финансовый 3" xfId="4"/>
    <cellStyle name="Финансовый 4" xfId="7"/>
  </cellStyles>
  <dxfs count="0"/>
  <tableStyles count="0" defaultTableStyle="TableStyleMedium2" defaultPivotStyle="PivotStyleLight16"/>
  <colors>
    <mruColors>
      <color rgb="FFFF99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93"/>
  <sheetViews>
    <sheetView tabSelected="1" view="pageBreakPreview" zoomScaleNormal="70" zoomScaleSheetLayoutView="100" workbookViewId="0">
      <pane xSplit="1" ySplit="13" topLeftCell="B14" activePane="bottomRight" state="frozen"/>
      <selection pane="topRight" activeCell="C1" sqref="C1"/>
      <selection pane="bottomLeft" activeCell="A8" sqref="A8"/>
      <selection pane="bottomRight" activeCell="B2" sqref="B2:C2"/>
    </sheetView>
  </sheetViews>
  <sheetFormatPr defaultColWidth="8.6640625" defaultRowHeight="13.2" x14ac:dyDescent="0.25"/>
  <cols>
    <col min="1" max="1" width="4.33203125" style="1" customWidth="1"/>
    <col min="2" max="2" width="83" style="29" customWidth="1"/>
    <col min="3" max="3" width="14.6640625" style="4" customWidth="1"/>
    <col min="4" max="4" width="11" style="2" customWidth="1"/>
    <col min="5" max="5" width="8.6640625" style="2" customWidth="1"/>
    <col min="6" max="6" width="8.6640625" style="2"/>
    <col min="7" max="7" width="8.6640625" style="2" customWidth="1"/>
    <col min="8" max="16384" width="8.6640625" style="2"/>
  </cols>
  <sheetData>
    <row r="1" spans="1:3" ht="15.6" x14ac:dyDescent="0.25">
      <c r="A1" s="5"/>
      <c r="B1" s="56" t="s">
        <v>217</v>
      </c>
      <c r="C1" s="56"/>
    </row>
    <row r="2" spans="1:3" ht="15.75" customHeight="1" x14ac:dyDescent="0.3">
      <c r="A2" s="5"/>
      <c r="B2" s="49" t="s">
        <v>223</v>
      </c>
      <c r="C2" s="49"/>
    </row>
    <row r="3" spans="1:3" ht="16.5" customHeight="1" x14ac:dyDescent="0.3">
      <c r="A3" s="5"/>
      <c r="B3" s="49" t="s">
        <v>216</v>
      </c>
      <c r="C3" s="49"/>
    </row>
    <row r="4" spans="1:3" ht="15.75" customHeight="1" x14ac:dyDescent="0.3">
      <c r="A4" s="5"/>
      <c r="B4" s="49" t="s">
        <v>132</v>
      </c>
      <c r="C4" s="49"/>
    </row>
    <row r="5" spans="1:3" ht="15.75" customHeight="1" x14ac:dyDescent="0.3">
      <c r="A5" s="5"/>
      <c r="B5" s="49" t="s">
        <v>208</v>
      </c>
      <c r="C5" s="49"/>
    </row>
    <row r="6" spans="1:3" ht="15.6" x14ac:dyDescent="0.25">
      <c r="A6" s="5"/>
      <c r="B6" s="6"/>
      <c r="C6" s="28"/>
    </row>
    <row r="7" spans="1:3" ht="15.6" x14ac:dyDescent="0.3">
      <c r="A7" s="7"/>
      <c r="B7" s="8"/>
      <c r="C7" s="19" t="s">
        <v>221</v>
      </c>
    </row>
    <row r="8" spans="1:3" ht="15.6" x14ac:dyDescent="0.3">
      <c r="A8" s="7"/>
      <c r="B8" s="8"/>
      <c r="C8" s="19" t="s">
        <v>77</v>
      </c>
    </row>
    <row r="9" spans="1:3" ht="15.6" x14ac:dyDescent="0.3">
      <c r="A9" s="7"/>
      <c r="B9" s="9"/>
      <c r="C9" s="21" t="s">
        <v>74</v>
      </c>
    </row>
    <row r="10" spans="1:3" ht="15.6" x14ac:dyDescent="0.3">
      <c r="A10" s="25"/>
      <c r="B10" s="10"/>
      <c r="C10" s="20"/>
    </row>
    <row r="11" spans="1:3" ht="43.5" customHeight="1" x14ac:dyDescent="0.25">
      <c r="A11" s="50" t="s">
        <v>207</v>
      </c>
      <c r="B11" s="50"/>
      <c r="C11" s="50"/>
    </row>
    <row r="12" spans="1:3" ht="15.6" x14ac:dyDescent="0.25">
      <c r="A12" s="11"/>
      <c r="B12" s="11"/>
      <c r="C12" s="22"/>
    </row>
    <row r="13" spans="1:3" ht="31.2" x14ac:dyDescent="0.25">
      <c r="A13" s="30" t="s">
        <v>9</v>
      </c>
      <c r="B13" s="30" t="s">
        <v>10</v>
      </c>
      <c r="C13" s="12" t="s">
        <v>18</v>
      </c>
    </row>
    <row r="14" spans="1:3" ht="21" customHeight="1" x14ac:dyDescent="0.25">
      <c r="A14" s="31" t="s">
        <v>179</v>
      </c>
      <c r="B14" s="34" t="s">
        <v>95</v>
      </c>
      <c r="C14" s="12">
        <f>SUM(C15:C17)</f>
        <v>12134425</v>
      </c>
    </row>
    <row r="15" spans="1:3" ht="21" customHeight="1" x14ac:dyDescent="0.25">
      <c r="A15" s="32" t="s">
        <v>175</v>
      </c>
      <c r="B15" s="17" t="s">
        <v>96</v>
      </c>
      <c r="C15" s="13">
        <v>10303396</v>
      </c>
    </row>
    <row r="16" spans="1:3" ht="36" customHeight="1" x14ac:dyDescent="0.25">
      <c r="A16" s="32" t="s">
        <v>176</v>
      </c>
      <c r="B16" s="17" t="s">
        <v>97</v>
      </c>
      <c r="C16" s="13">
        <v>426766</v>
      </c>
    </row>
    <row r="17" spans="1:165" ht="21" customHeight="1" x14ac:dyDescent="0.25">
      <c r="A17" s="32" t="s">
        <v>177</v>
      </c>
      <c r="B17" s="17" t="s">
        <v>98</v>
      </c>
      <c r="C17" s="13">
        <v>1404263</v>
      </c>
    </row>
    <row r="18" spans="1:165" ht="15.6" x14ac:dyDescent="0.25">
      <c r="A18" s="32"/>
      <c r="B18" s="17"/>
      <c r="C18" s="12"/>
    </row>
    <row r="19" spans="1:165" ht="21" customHeight="1" x14ac:dyDescent="0.25">
      <c r="A19" s="31" t="s">
        <v>180</v>
      </c>
      <c r="B19" s="16" t="s">
        <v>75</v>
      </c>
      <c r="C19" s="12">
        <f>C20</f>
        <v>271974091</v>
      </c>
    </row>
    <row r="20" spans="1:165" ht="46.8" x14ac:dyDescent="0.25">
      <c r="A20" s="32" t="s">
        <v>178</v>
      </c>
      <c r="B20" s="14" t="s">
        <v>213</v>
      </c>
      <c r="C20" s="13">
        <f>217293935+23676759+474000+30529397</f>
        <v>271974091</v>
      </c>
    </row>
    <row r="21" spans="1:165" ht="15.6" x14ac:dyDescent="0.25">
      <c r="A21" s="32"/>
      <c r="B21" s="14"/>
      <c r="C21" s="13"/>
    </row>
    <row r="22" spans="1:165" ht="21" customHeight="1" x14ac:dyDescent="0.25">
      <c r="A22" s="31" t="s">
        <v>181</v>
      </c>
      <c r="B22" s="16" t="s">
        <v>99</v>
      </c>
      <c r="C22" s="12">
        <f>C141+C257+C290</f>
        <v>284108516.19999999</v>
      </c>
    </row>
    <row r="23" spans="1:165" ht="15.75" customHeight="1" x14ac:dyDescent="0.25">
      <c r="A23" s="52" t="s">
        <v>11</v>
      </c>
      <c r="B23" s="52"/>
      <c r="C23" s="52"/>
    </row>
    <row r="24" spans="1:165" s="3" customFormat="1" ht="15.75" customHeight="1" x14ac:dyDescent="0.25">
      <c r="A24" s="51" t="s">
        <v>35</v>
      </c>
      <c r="B24" s="51"/>
      <c r="C24" s="5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5" s="3" customFormat="1" ht="15.75" customHeight="1" x14ac:dyDescent="0.25">
      <c r="A25" s="52" t="s">
        <v>19</v>
      </c>
      <c r="B25" s="52"/>
      <c r="C25" s="5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5" s="3" customFormat="1" ht="21" customHeight="1" x14ac:dyDescent="0.25">
      <c r="A26" s="24">
        <v>1</v>
      </c>
      <c r="B26" s="14" t="s">
        <v>60</v>
      </c>
      <c r="C26" s="15">
        <f>2000000+3000000</f>
        <v>5000000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</row>
    <row r="27" spans="1:165" s="3" customFormat="1" ht="36" customHeight="1" x14ac:dyDescent="0.25">
      <c r="A27" s="24">
        <v>2</v>
      </c>
      <c r="B27" s="14" t="s">
        <v>78</v>
      </c>
      <c r="C27" s="15">
        <v>150000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</row>
    <row r="28" spans="1:165" s="3" customFormat="1" ht="36" customHeight="1" x14ac:dyDescent="0.25">
      <c r="A28" s="24">
        <v>3</v>
      </c>
      <c r="B28" s="14" t="s">
        <v>133</v>
      </c>
      <c r="C28" s="15">
        <v>770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</row>
    <row r="29" spans="1:165" s="3" customFormat="1" ht="15.6" x14ac:dyDescent="0.25">
      <c r="A29" s="24"/>
      <c r="B29" s="16" t="s">
        <v>12</v>
      </c>
      <c r="C29" s="12">
        <f>SUM(C26:C28)</f>
        <v>5150770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</row>
    <row r="30" spans="1:165" s="3" customFormat="1" ht="15.6" x14ac:dyDescent="0.25">
      <c r="A30" s="24"/>
      <c r="B30" s="16" t="s">
        <v>34</v>
      </c>
      <c r="C30" s="12">
        <f>SUM(C29)</f>
        <v>5150770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</row>
    <row r="31" spans="1:165" s="3" customFormat="1" ht="36" customHeight="1" x14ac:dyDescent="0.25">
      <c r="A31" s="51" t="s">
        <v>29</v>
      </c>
      <c r="B31" s="51"/>
      <c r="C31" s="5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5" s="3" customFormat="1" ht="15.75" customHeight="1" x14ac:dyDescent="0.25">
      <c r="A32" s="52" t="s">
        <v>53</v>
      </c>
      <c r="B32" s="52"/>
      <c r="C32" s="5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s="3" customFormat="1" ht="50.1" customHeight="1" x14ac:dyDescent="0.25">
      <c r="A33" s="24">
        <v>1</v>
      </c>
      <c r="B33" s="14" t="s">
        <v>80</v>
      </c>
      <c r="C33" s="15">
        <v>1000000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s="3" customFormat="1" ht="50.1" customHeight="1" x14ac:dyDescent="0.25">
      <c r="A34" s="24">
        <v>2</v>
      </c>
      <c r="B34" s="14" t="s">
        <v>131</v>
      </c>
      <c r="C34" s="15">
        <v>850000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3" customFormat="1" ht="15.6" x14ac:dyDescent="0.25">
      <c r="A35" s="24"/>
      <c r="B35" s="16" t="s">
        <v>12</v>
      </c>
      <c r="C35" s="12">
        <f>SUM(C33:C34)</f>
        <v>1850000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3" customFormat="1" ht="15.75" customHeight="1" x14ac:dyDescent="0.25">
      <c r="A36" s="52" t="s">
        <v>134</v>
      </c>
      <c r="B36" s="52"/>
      <c r="C36" s="5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3" customFormat="1" ht="69.900000000000006" customHeight="1" x14ac:dyDescent="0.25">
      <c r="A37" s="24">
        <v>1</v>
      </c>
      <c r="B37" s="14" t="s">
        <v>81</v>
      </c>
      <c r="C37" s="13">
        <v>1606296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3" customFormat="1" ht="69.900000000000006" customHeight="1" x14ac:dyDescent="0.25">
      <c r="A38" s="24">
        <v>2</v>
      </c>
      <c r="B38" s="14" t="s">
        <v>165</v>
      </c>
      <c r="C38" s="13">
        <v>1074500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3" customFormat="1" ht="21" customHeight="1" x14ac:dyDescent="0.25">
      <c r="A39" s="24">
        <v>3</v>
      </c>
      <c r="B39" s="14" t="s">
        <v>147</v>
      </c>
      <c r="C39" s="15">
        <v>4400000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3" customFormat="1" ht="21" customHeight="1" x14ac:dyDescent="0.25">
      <c r="A40" s="24">
        <v>4</v>
      </c>
      <c r="B40" s="14" t="s">
        <v>146</v>
      </c>
      <c r="C40" s="15">
        <v>1017300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3" customFormat="1" ht="15.6" x14ac:dyDescent="0.25">
      <c r="A41" s="24"/>
      <c r="B41" s="16" t="s">
        <v>12</v>
      </c>
      <c r="C41" s="12">
        <f>SUM(C37:C40)</f>
        <v>8098096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3" customFormat="1" ht="15.6" x14ac:dyDescent="0.25">
      <c r="A42" s="24"/>
      <c r="B42" s="16" t="s">
        <v>31</v>
      </c>
      <c r="C42" s="12">
        <f>C41+C35</f>
        <v>9948096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3" customFormat="1" ht="36" customHeight="1" x14ac:dyDescent="0.25">
      <c r="A43" s="51" t="s">
        <v>30</v>
      </c>
      <c r="B43" s="51"/>
      <c r="C43" s="5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3" customFormat="1" ht="15.75" customHeight="1" x14ac:dyDescent="0.25">
      <c r="A44" s="52" t="s">
        <v>17</v>
      </c>
      <c r="B44" s="52"/>
      <c r="C44" s="5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3" customFormat="1" ht="69.900000000000006" customHeight="1" x14ac:dyDescent="0.25">
      <c r="A45" s="24">
        <v>1</v>
      </c>
      <c r="B45" s="14" t="s">
        <v>135</v>
      </c>
      <c r="C45" s="15">
        <v>5000000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3" customFormat="1" ht="69.900000000000006" customHeight="1" x14ac:dyDescent="0.25">
      <c r="A46" s="24">
        <v>2</v>
      </c>
      <c r="B46" s="14" t="s">
        <v>136</v>
      </c>
      <c r="C46" s="15">
        <f>6000000+3263723</f>
        <v>9263723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s="3" customFormat="1" ht="69.900000000000006" customHeight="1" x14ac:dyDescent="0.25">
      <c r="A47" s="24">
        <v>3</v>
      </c>
      <c r="B47" s="14" t="s">
        <v>137</v>
      </c>
      <c r="C47" s="15">
        <v>5000000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s="3" customFormat="1" ht="54" customHeight="1" x14ac:dyDescent="0.25">
      <c r="A48" s="24">
        <v>4</v>
      </c>
      <c r="B48" s="14" t="s">
        <v>210</v>
      </c>
      <c r="C48" s="15">
        <v>500000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3" customFormat="1" ht="50.1" customHeight="1" x14ac:dyDescent="0.25">
      <c r="A49" s="24">
        <v>5</v>
      </c>
      <c r="B49" s="14" t="s">
        <v>138</v>
      </c>
      <c r="C49" s="15">
        <f>4000000+8966</f>
        <v>4008966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s="3" customFormat="1" ht="50.1" customHeight="1" x14ac:dyDescent="0.25">
      <c r="A50" s="24">
        <v>6</v>
      </c>
      <c r="B50" s="14" t="s">
        <v>204</v>
      </c>
      <c r="C50" s="23">
        <f>3000000+25010</f>
        <v>3025010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s="3" customFormat="1" ht="36" customHeight="1" x14ac:dyDescent="0.25">
      <c r="A51" s="24">
        <v>7</v>
      </c>
      <c r="B51" s="14" t="s">
        <v>62</v>
      </c>
      <c r="C51" s="15">
        <v>1500000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s="3" customFormat="1" ht="50.1" customHeight="1" x14ac:dyDescent="0.25">
      <c r="A52" s="24">
        <v>8</v>
      </c>
      <c r="B52" s="14" t="s">
        <v>63</v>
      </c>
      <c r="C52" s="15">
        <v>100000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s="3" customFormat="1" ht="50.1" customHeight="1" x14ac:dyDescent="0.25">
      <c r="A53" s="24">
        <v>9</v>
      </c>
      <c r="B53" s="14" t="s">
        <v>139</v>
      </c>
      <c r="C53" s="15">
        <f>300000+31458</f>
        <v>331458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s="3" customFormat="1" ht="50.1" customHeight="1" x14ac:dyDescent="0.25">
      <c r="A54" s="24">
        <v>10</v>
      </c>
      <c r="B54" s="14" t="s">
        <v>199</v>
      </c>
      <c r="C54" s="15">
        <v>63725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s="3" customFormat="1" ht="69.900000000000006" customHeight="1" x14ac:dyDescent="0.25">
      <c r="A55" s="40">
        <v>11</v>
      </c>
      <c r="B55" s="41" t="s">
        <v>100</v>
      </c>
      <c r="C55" s="42">
        <f>5525163+935084</f>
        <v>6460247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s="3" customFormat="1" ht="50.1" customHeight="1" x14ac:dyDescent="0.25">
      <c r="A56" s="24">
        <v>12</v>
      </c>
      <c r="B56" s="14" t="s">
        <v>101</v>
      </c>
      <c r="C56" s="15">
        <v>549123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s="3" customFormat="1" ht="36" customHeight="1" x14ac:dyDescent="0.25">
      <c r="A57" s="24">
        <v>13</v>
      </c>
      <c r="B57" s="14" t="s">
        <v>186</v>
      </c>
      <c r="C57" s="15">
        <v>2213321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s="3" customFormat="1" ht="15.6" x14ac:dyDescent="0.25">
      <c r="A58" s="24"/>
      <c r="B58" s="16" t="s">
        <v>12</v>
      </c>
      <c r="C58" s="12">
        <f>SUM(C45:C57)</f>
        <v>38015573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3" customFormat="1" ht="15.75" customHeight="1" x14ac:dyDescent="0.25">
      <c r="A59" s="52" t="s">
        <v>21</v>
      </c>
      <c r="B59" s="52"/>
      <c r="C59" s="5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3" customFormat="1" ht="50.1" customHeight="1" x14ac:dyDescent="0.25">
      <c r="A60" s="24">
        <v>1</v>
      </c>
      <c r="B60" s="14" t="s">
        <v>64</v>
      </c>
      <c r="C60" s="15">
        <v>5700000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3" customFormat="1" ht="50.1" customHeight="1" x14ac:dyDescent="0.25">
      <c r="A61" s="24">
        <v>2</v>
      </c>
      <c r="B61" s="14" t="s">
        <v>82</v>
      </c>
      <c r="C61" s="15">
        <v>1996512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3" customFormat="1" ht="50.1" customHeight="1" x14ac:dyDescent="0.25">
      <c r="A62" s="24">
        <v>3</v>
      </c>
      <c r="B62" s="14" t="s">
        <v>65</v>
      </c>
      <c r="C62" s="15">
        <v>427774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3" customFormat="1" ht="69.900000000000006" customHeight="1" x14ac:dyDescent="0.25">
      <c r="A63" s="24">
        <v>4</v>
      </c>
      <c r="B63" s="14" t="s">
        <v>140</v>
      </c>
      <c r="C63" s="15">
        <v>421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3" customFormat="1" ht="15.6" x14ac:dyDescent="0.25">
      <c r="A64" s="24"/>
      <c r="B64" s="16" t="s">
        <v>12</v>
      </c>
      <c r="C64" s="12">
        <f>SUM(C60:C63)</f>
        <v>8124707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3" customFormat="1" ht="15.75" customHeight="1" x14ac:dyDescent="0.25">
      <c r="A65" s="52" t="s">
        <v>5</v>
      </c>
      <c r="B65" s="52"/>
      <c r="C65" s="5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3" customFormat="1" ht="69.900000000000006" customHeight="1" x14ac:dyDescent="0.25">
      <c r="A66" s="24">
        <v>1</v>
      </c>
      <c r="B66" s="14" t="s">
        <v>141</v>
      </c>
      <c r="C66" s="13">
        <v>15000000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3" customFormat="1" ht="36" customHeight="1" x14ac:dyDescent="0.25">
      <c r="A67" s="24">
        <v>2</v>
      </c>
      <c r="B67" s="14" t="s">
        <v>214</v>
      </c>
      <c r="C67" s="13">
        <f>10000000+1836188+11824985+3572596</f>
        <v>27233769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3" customFormat="1" ht="15.6" x14ac:dyDescent="0.25">
      <c r="A68" s="24"/>
      <c r="B68" s="16" t="s">
        <v>12</v>
      </c>
      <c r="C68" s="12">
        <f>SUM(C66:C67)</f>
        <v>42233769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3" customFormat="1" ht="15.75" customHeight="1" x14ac:dyDescent="0.25">
      <c r="A69" s="52" t="s">
        <v>13</v>
      </c>
      <c r="B69" s="52"/>
      <c r="C69" s="5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3" customFormat="1" ht="50.1" customHeight="1" x14ac:dyDescent="0.25">
      <c r="A70" s="24">
        <v>1</v>
      </c>
      <c r="B70" s="35" t="s">
        <v>166</v>
      </c>
      <c r="C70" s="13">
        <v>1900000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3" customFormat="1" ht="50.1" customHeight="1" x14ac:dyDescent="0.25">
      <c r="A71" s="24">
        <v>2</v>
      </c>
      <c r="B71" s="35" t="s">
        <v>200</v>
      </c>
      <c r="C71" s="13">
        <v>690000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3" customFormat="1" ht="36" customHeight="1" x14ac:dyDescent="0.25">
      <c r="A72" s="24">
        <v>3</v>
      </c>
      <c r="B72" s="14" t="s">
        <v>201</v>
      </c>
      <c r="C72" s="13">
        <v>350000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s="3" customFormat="1" ht="15.6" x14ac:dyDescent="0.25">
      <c r="A73" s="24"/>
      <c r="B73" s="16" t="s">
        <v>12</v>
      </c>
      <c r="C73" s="12">
        <f>SUM(C70:C72)</f>
        <v>2940000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s="3" customFormat="1" ht="15.75" customHeight="1" x14ac:dyDescent="0.25">
      <c r="A74" s="52" t="s">
        <v>14</v>
      </c>
      <c r="B74" s="52"/>
      <c r="C74" s="5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s="3" customFormat="1" ht="36" customHeight="1" x14ac:dyDescent="0.25">
      <c r="A75" s="24">
        <v>1</v>
      </c>
      <c r="B75" s="14" t="s">
        <v>167</v>
      </c>
      <c r="C75" s="15">
        <v>2000000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s="3" customFormat="1" ht="36" customHeight="1" x14ac:dyDescent="0.25">
      <c r="A76" s="24">
        <v>2</v>
      </c>
      <c r="B76" s="14" t="s">
        <v>83</v>
      </c>
      <c r="C76" s="15">
        <v>2500000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3" customFormat="1" ht="21" customHeight="1" x14ac:dyDescent="0.25">
      <c r="A77" s="24">
        <v>3</v>
      </c>
      <c r="B77" s="14" t="s">
        <v>102</v>
      </c>
      <c r="C77" s="15">
        <v>973496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s="3" customFormat="1" ht="15.6" x14ac:dyDescent="0.25">
      <c r="A78" s="24"/>
      <c r="B78" s="16" t="s">
        <v>12</v>
      </c>
      <c r="C78" s="12">
        <f>SUM(C75:C77)</f>
        <v>5473496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s="3" customFormat="1" ht="15.75" customHeight="1" x14ac:dyDescent="0.25">
      <c r="A79" s="52" t="s">
        <v>16</v>
      </c>
      <c r="B79" s="52"/>
      <c r="C79" s="5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s="3" customFormat="1" ht="36" customHeight="1" x14ac:dyDescent="0.25">
      <c r="A80" s="24">
        <v>1</v>
      </c>
      <c r="B80" s="14" t="s">
        <v>185</v>
      </c>
      <c r="C80" s="13">
        <v>4117229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s="3" customFormat="1" ht="15.6" x14ac:dyDescent="0.25">
      <c r="A81" s="24"/>
      <c r="B81" s="16" t="s">
        <v>12</v>
      </c>
      <c r="C81" s="12">
        <f>SUM(C80:C80)</f>
        <v>4117229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s="3" customFormat="1" ht="15.75" customHeight="1" x14ac:dyDescent="0.25">
      <c r="A82" s="52" t="s">
        <v>2</v>
      </c>
      <c r="B82" s="52"/>
      <c r="C82" s="5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s="3" customFormat="1" ht="36" customHeight="1" x14ac:dyDescent="0.25">
      <c r="A83" s="24">
        <v>1</v>
      </c>
      <c r="B83" s="14" t="s">
        <v>61</v>
      </c>
      <c r="C83" s="15">
        <v>4100000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s="3" customFormat="1" ht="50.1" customHeight="1" x14ac:dyDescent="0.25">
      <c r="A84" s="24">
        <v>2</v>
      </c>
      <c r="B84" s="14" t="s">
        <v>142</v>
      </c>
      <c r="C84" s="15">
        <v>4700000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s="3" customFormat="1" ht="50.1" customHeight="1" x14ac:dyDescent="0.25">
      <c r="A85" s="24">
        <v>3</v>
      </c>
      <c r="B85" s="14" t="s">
        <v>103</v>
      </c>
      <c r="C85" s="15">
        <v>406862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s="3" customFormat="1" ht="15.6" x14ac:dyDescent="0.25">
      <c r="A86" s="24"/>
      <c r="B86" s="16" t="s">
        <v>12</v>
      </c>
      <c r="C86" s="12">
        <f>SUM(C83:C85)</f>
        <v>9206862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s="3" customFormat="1" ht="15.75" customHeight="1" x14ac:dyDescent="0.25">
      <c r="A87" s="52" t="s">
        <v>0</v>
      </c>
      <c r="B87" s="52"/>
      <c r="C87" s="5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s="3" customFormat="1" ht="36" customHeight="1" x14ac:dyDescent="0.25">
      <c r="A88" s="24">
        <v>1</v>
      </c>
      <c r="B88" s="14" t="s">
        <v>215</v>
      </c>
      <c r="C88" s="15">
        <v>7366409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s="3" customFormat="1" ht="36" customHeight="1" x14ac:dyDescent="0.25">
      <c r="A89" s="24">
        <v>2</v>
      </c>
      <c r="B89" s="14" t="s">
        <v>143</v>
      </c>
      <c r="C89" s="15">
        <v>2700000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s="3" customFormat="1" ht="50.1" customHeight="1" x14ac:dyDescent="0.25">
      <c r="A90" s="24">
        <v>3</v>
      </c>
      <c r="B90" s="14" t="s">
        <v>104</v>
      </c>
      <c r="C90" s="15">
        <v>5723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s="3" customFormat="1" ht="15.6" x14ac:dyDescent="0.25">
      <c r="A91" s="24"/>
      <c r="B91" s="16" t="s">
        <v>12</v>
      </c>
      <c r="C91" s="12">
        <f>SUM(C88:C90)</f>
        <v>10072132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s="3" customFormat="1" ht="15.75" customHeight="1" x14ac:dyDescent="0.25">
      <c r="A92" s="52" t="s">
        <v>15</v>
      </c>
      <c r="B92" s="52"/>
      <c r="C92" s="5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s="3" customFormat="1" ht="21" customHeight="1" x14ac:dyDescent="0.25">
      <c r="A93" s="24">
        <v>1</v>
      </c>
      <c r="B93" s="14" t="s">
        <v>52</v>
      </c>
      <c r="C93" s="15">
        <f>4000000+3809705</f>
        <v>7809705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s="3" customFormat="1" ht="36" customHeight="1" x14ac:dyDescent="0.25">
      <c r="A94" s="24">
        <v>2</v>
      </c>
      <c r="B94" s="14" t="s">
        <v>205</v>
      </c>
      <c r="C94" s="13">
        <v>87770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s="3" customFormat="1" ht="36" customHeight="1" x14ac:dyDescent="0.25">
      <c r="A95" s="24">
        <v>3</v>
      </c>
      <c r="B95" s="14" t="s">
        <v>105</v>
      </c>
      <c r="C95" s="13">
        <v>58471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s="3" customFormat="1" ht="36" customHeight="1" x14ac:dyDescent="0.25">
      <c r="A96" s="24">
        <v>4</v>
      </c>
      <c r="B96" s="14" t="s">
        <v>106</v>
      </c>
      <c r="C96" s="13">
        <v>465860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3" customFormat="1" ht="15.6" x14ac:dyDescent="0.25">
      <c r="A97" s="24"/>
      <c r="B97" s="16" t="s">
        <v>12</v>
      </c>
      <c r="C97" s="12">
        <f>SUM(C93:C96)</f>
        <v>8421806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3" customFormat="1" ht="15.75" customHeight="1" x14ac:dyDescent="0.25">
      <c r="A98" s="52" t="s">
        <v>144</v>
      </c>
      <c r="B98" s="52"/>
      <c r="C98" s="5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3" customFormat="1" ht="21" customHeight="1" x14ac:dyDescent="0.25">
      <c r="A99" s="24">
        <v>1</v>
      </c>
      <c r="B99" s="14" t="s">
        <v>145</v>
      </c>
      <c r="C99" s="15">
        <v>6050000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s="3" customFormat="1" ht="15.6" x14ac:dyDescent="0.25">
      <c r="A100" s="24"/>
      <c r="B100" s="16" t="s">
        <v>12</v>
      </c>
      <c r="C100" s="12">
        <f>SUM(C99)</f>
        <v>6050000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s="3" customFormat="1" ht="15.75" customHeight="1" x14ac:dyDescent="0.25">
      <c r="A101" s="52" t="s">
        <v>19</v>
      </c>
      <c r="B101" s="52"/>
      <c r="C101" s="5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3" customFormat="1" ht="36" customHeight="1" x14ac:dyDescent="0.25">
      <c r="A102" s="24" t="s">
        <v>195</v>
      </c>
      <c r="B102" s="14" t="s">
        <v>196</v>
      </c>
      <c r="C102" s="13">
        <v>2000000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3" customFormat="1" ht="15.6" x14ac:dyDescent="0.25">
      <c r="A103" s="24"/>
      <c r="B103" s="16" t="s">
        <v>12</v>
      </c>
      <c r="C103" s="12">
        <f>C102</f>
        <v>2000000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3" customFormat="1" ht="15.6" x14ac:dyDescent="0.25">
      <c r="A104" s="24"/>
      <c r="B104" s="16" t="s">
        <v>32</v>
      </c>
      <c r="C104" s="12">
        <f>C100+C97+C91+C86+C81+C78+C68+C64+C58+C73+C103</f>
        <v>136655574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s="3" customFormat="1" ht="15.75" customHeight="1" x14ac:dyDescent="0.25">
      <c r="A105" s="51" t="s">
        <v>33</v>
      </c>
      <c r="B105" s="51"/>
      <c r="C105" s="5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s="3" customFormat="1" ht="15.75" customHeight="1" x14ac:dyDescent="0.25">
      <c r="A106" s="51" t="s">
        <v>107</v>
      </c>
      <c r="B106" s="51"/>
      <c r="C106" s="5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s="3" customFormat="1" ht="36" customHeight="1" x14ac:dyDescent="0.25">
      <c r="A107" s="24">
        <v>1</v>
      </c>
      <c r="B107" s="14" t="s">
        <v>108</v>
      </c>
      <c r="C107" s="13">
        <v>5000000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s="3" customFormat="1" ht="15.6" x14ac:dyDescent="0.25">
      <c r="A108" s="33"/>
      <c r="B108" s="16" t="s">
        <v>12</v>
      </c>
      <c r="C108" s="12">
        <f>C107</f>
        <v>5000000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s="3" customFormat="1" ht="15.6" x14ac:dyDescent="0.25">
      <c r="A109" s="53" t="s">
        <v>20</v>
      </c>
      <c r="B109" s="53"/>
      <c r="C109" s="5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s="3" customFormat="1" ht="31.2" x14ac:dyDescent="0.25">
      <c r="A110" s="43" t="s">
        <v>195</v>
      </c>
      <c r="B110" s="41" t="s">
        <v>218</v>
      </c>
      <c r="C110" s="44">
        <v>964805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s="3" customFormat="1" ht="15.6" x14ac:dyDescent="0.25">
      <c r="A111" s="43"/>
      <c r="B111" s="45" t="s">
        <v>12</v>
      </c>
      <c r="C111" s="46">
        <f>SUM(C110)</f>
        <v>964805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s="3" customFormat="1" ht="15.75" customHeight="1" x14ac:dyDescent="0.25">
      <c r="A112" s="52" t="s">
        <v>28</v>
      </c>
      <c r="B112" s="52"/>
      <c r="C112" s="5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s="3" customFormat="1" ht="82.5" customHeight="1" x14ac:dyDescent="0.25">
      <c r="A113" s="24">
        <v>1</v>
      </c>
      <c r="B113" s="36" t="s">
        <v>183</v>
      </c>
      <c r="C113" s="15">
        <v>850000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s="3" customFormat="1" ht="69.900000000000006" customHeight="1" x14ac:dyDescent="0.25">
      <c r="A114" s="24">
        <v>2</v>
      </c>
      <c r="B114" s="36" t="s">
        <v>182</v>
      </c>
      <c r="C114" s="15">
        <v>1400000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s="3" customFormat="1" ht="15.6" x14ac:dyDescent="0.25">
      <c r="A115" s="24"/>
      <c r="B115" s="16" t="s">
        <v>12</v>
      </c>
      <c r="C115" s="12">
        <f>SUM(C113:C114)</f>
        <v>2250000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s="3" customFormat="1" ht="15.75" customHeight="1" x14ac:dyDescent="0.25">
      <c r="A116" s="52" t="s">
        <v>53</v>
      </c>
      <c r="B116" s="52"/>
      <c r="C116" s="5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s="3" customFormat="1" ht="36" customHeight="1" x14ac:dyDescent="0.25">
      <c r="A117" s="24">
        <v>1</v>
      </c>
      <c r="B117" s="14" t="s">
        <v>168</v>
      </c>
      <c r="C117" s="15">
        <v>2812269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s="3" customFormat="1" ht="15.6" x14ac:dyDescent="0.25">
      <c r="A118" s="24"/>
      <c r="B118" s="16" t="s">
        <v>12</v>
      </c>
      <c r="C118" s="12">
        <f>SUM(C117)</f>
        <v>2812269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s="3" customFormat="1" ht="15.75" customHeight="1" x14ac:dyDescent="0.25">
      <c r="A119" s="52" t="s">
        <v>43</v>
      </c>
      <c r="B119" s="52"/>
      <c r="C119" s="5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s="3" customFormat="1" ht="36" customHeight="1" x14ac:dyDescent="0.25">
      <c r="A120" s="24">
        <v>1</v>
      </c>
      <c r="B120" s="14" t="s">
        <v>54</v>
      </c>
      <c r="C120" s="15">
        <v>2000000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s="3" customFormat="1" ht="15.6" x14ac:dyDescent="0.25">
      <c r="A121" s="24"/>
      <c r="B121" s="16" t="s">
        <v>12</v>
      </c>
      <c r="C121" s="12">
        <f>SUM(C120:C120)</f>
        <v>2000000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s="3" customFormat="1" ht="15.75" customHeight="1" x14ac:dyDescent="0.25">
      <c r="A122" s="52" t="s">
        <v>23</v>
      </c>
      <c r="B122" s="52"/>
      <c r="C122" s="5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s="3" customFormat="1" ht="21" customHeight="1" x14ac:dyDescent="0.25">
      <c r="A123" s="24">
        <v>1</v>
      </c>
      <c r="B123" s="14" t="s">
        <v>109</v>
      </c>
      <c r="C123" s="13">
        <v>50000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s="3" customFormat="1" ht="15.6" x14ac:dyDescent="0.25">
      <c r="A124" s="24"/>
      <c r="B124" s="16" t="s">
        <v>12</v>
      </c>
      <c r="C124" s="12">
        <f>C123</f>
        <v>50000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s="3" customFormat="1" ht="15.6" x14ac:dyDescent="0.25">
      <c r="A125" s="24"/>
      <c r="B125" s="16" t="s">
        <v>48</v>
      </c>
      <c r="C125" s="12">
        <f>C121+C111+C118+C115+C108+C124</f>
        <v>13077074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s="3" customFormat="1" ht="15.75" customHeight="1" x14ac:dyDescent="0.25">
      <c r="A126" s="51" t="s">
        <v>110</v>
      </c>
      <c r="B126" s="51"/>
      <c r="C126" s="5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s="3" customFormat="1" ht="15.75" customHeight="1" x14ac:dyDescent="0.25">
      <c r="A127" s="52" t="s">
        <v>19</v>
      </c>
      <c r="B127" s="52"/>
      <c r="C127" s="5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s="3" customFormat="1" ht="50.1" customHeight="1" x14ac:dyDescent="0.25">
      <c r="A128" s="24">
        <v>1</v>
      </c>
      <c r="B128" s="14" t="s">
        <v>148</v>
      </c>
      <c r="C128" s="13">
        <v>297629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s="3" customFormat="1" ht="50.1" customHeight="1" x14ac:dyDescent="0.25">
      <c r="A129" s="24">
        <v>2</v>
      </c>
      <c r="B129" s="14" t="s">
        <v>169</v>
      </c>
      <c r="C129" s="13">
        <f>224048+182736</f>
        <v>406784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s="3" customFormat="1" ht="15.6" x14ac:dyDescent="0.25">
      <c r="A130" s="24"/>
      <c r="B130" s="16" t="s">
        <v>12</v>
      </c>
      <c r="C130" s="12">
        <f>SUM(C128:C129)</f>
        <v>704413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s="3" customFormat="1" ht="15.6" x14ac:dyDescent="0.25">
      <c r="A131" s="24"/>
      <c r="B131" s="16" t="s">
        <v>111</v>
      </c>
      <c r="C131" s="12">
        <f>C130</f>
        <v>704413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s="3" customFormat="1" ht="15.75" customHeight="1" x14ac:dyDescent="0.25">
      <c r="A132" s="51" t="s">
        <v>49</v>
      </c>
      <c r="B132" s="51"/>
      <c r="C132" s="5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s="3" customFormat="1" ht="15.75" customHeight="1" x14ac:dyDescent="0.25">
      <c r="A133" s="52" t="s">
        <v>47</v>
      </c>
      <c r="B133" s="52"/>
      <c r="C133" s="5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s="3" customFormat="1" ht="50.1" customHeight="1" x14ac:dyDescent="0.25">
      <c r="A134" s="24">
        <v>1</v>
      </c>
      <c r="B134" s="37" t="s">
        <v>170</v>
      </c>
      <c r="C134" s="15">
        <f>639500+200000</f>
        <v>839500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s="3" customFormat="1" ht="69.900000000000006" customHeight="1" x14ac:dyDescent="0.25">
      <c r="A135" s="24">
        <v>2</v>
      </c>
      <c r="B135" s="37" t="s">
        <v>149</v>
      </c>
      <c r="C135" s="15">
        <f>389000+200000</f>
        <v>589000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s="3" customFormat="1" ht="15.6" x14ac:dyDescent="0.25">
      <c r="A136" s="24"/>
      <c r="B136" s="16" t="s">
        <v>12</v>
      </c>
      <c r="C136" s="12">
        <f>SUM(C134:C135)</f>
        <v>1428500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s="3" customFormat="1" ht="15.6" x14ac:dyDescent="0.3">
      <c r="A137" s="54" t="s">
        <v>130</v>
      </c>
      <c r="B137" s="54"/>
      <c r="C137" s="5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s="3" customFormat="1" ht="50.1" customHeight="1" x14ac:dyDescent="0.25">
      <c r="A138" s="24">
        <v>1</v>
      </c>
      <c r="B138" s="14" t="s">
        <v>150</v>
      </c>
      <c r="C138" s="13">
        <v>474000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s="3" customFormat="1" ht="15.6" x14ac:dyDescent="0.25">
      <c r="A139" s="24"/>
      <c r="B139" s="16" t="s">
        <v>12</v>
      </c>
      <c r="C139" s="12">
        <f>C138</f>
        <v>474000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s="3" customFormat="1" ht="15.6" x14ac:dyDescent="0.25">
      <c r="A140" s="24"/>
      <c r="B140" s="16" t="s">
        <v>79</v>
      </c>
      <c r="C140" s="12">
        <f>C136+C139</f>
        <v>1902500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s="3" customFormat="1" ht="15.6" x14ac:dyDescent="0.25">
      <c r="A141" s="24"/>
      <c r="B141" s="16" t="s">
        <v>3</v>
      </c>
      <c r="C141" s="12">
        <f>C30+C125+C104+C42+C140+C131</f>
        <v>167438427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s="3" customFormat="1" ht="15.6" x14ac:dyDescent="0.25">
      <c r="A142" s="55"/>
      <c r="B142" s="55"/>
      <c r="C142" s="5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s="3" customFormat="1" ht="15.75" customHeight="1" x14ac:dyDescent="0.25">
      <c r="A143" s="52" t="s">
        <v>22</v>
      </c>
      <c r="B143" s="52"/>
      <c r="C143" s="5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s="3" customFormat="1" ht="15.75" customHeight="1" x14ac:dyDescent="0.25">
      <c r="A144" s="52" t="s">
        <v>112</v>
      </c>
      <c r="B144" s="52"/>
      <c r="C144" s="5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5" s="3" customFormat="1" ht="15.75" customHeight="1" x14ac:dyDescent="0.25">
      <c r="A145" s="52" t="s">
        <v>107</v>
      </c>
      <c r="B145" s="52"/>
      <c r="C145" s="5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5" s="3" customFormat="1" ht="36" customHeight="1" x14ac:dyDescent="0.25">
      <c r="A146" s="24">
        <v>1</v>
      </c>
      <c r="B146" s="14" t="s">
        <v>113</v>
      </c>
      <c r="C146" s="13">
        <v>500000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5" s="3" customFormat="1" ht="15.6" x14ac:dyDescent="0.25">
      <c r="A147" s="24"/>
      <c r="B147" s="16" t="s">
        <v>12</v>
      </c>
      <c r="C147" s="12">
        <f>C146</f>
        <v>500000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5" s="3" customFormat="1" ht="15.6" x14ac:dyDescent="0.25">
      <c r="A148" s="24"/>
      <c r="B148" s="16" t="s">
        <v>114</v>
      </c>
      <c r="C148" s="12">
        <f>C147</f>
        <v>500000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5" s="3" customFormat="1" ht="15.75" customHeight="1" x14ac:dyDescent="0.25">
      <c r="A149" s="51" t="s">
        <v>35</v>
      </c>
      <c r="B149" s="51"/>
      <c r="C149" s="5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3" customFormat="1" ht="15.75" customHeight="1" x14ac:dyDescent="0.25">
      <c r="A150" s="52" t="s">
        <v>19</v>
      </c>
      <c r="B150" s="52"/>
      <c r="C150" s="5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3" customFormat="1" ht="36" customHeight="1" x14ac:dyDescent="0.25">
      <c r="A151" s="24">
        <v>1</v>
      </c>
      <c r="B151" s="14" t="s">
        <v>76</v>
      </c>
      <c r="C151" s="13">
        <v>150000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3" customFormat="1" ht="15.6" x14ac:dyDescent="0.25">
      <c r="A152" s="24"/>
      <c r="B152" s="16" t="s">
        <v>12</v>
      </c>
      <c r="C152" s="12">
        <f>SUM(C151)</f>
        <v>150000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5" s="3" customFormat="1" ht="15.6" x14ac:dyDescent="0.25">
      <c r="A153" s="24"/>
      <c r="B153" s="16" t="s">
        <v>34</v>
      </c>
      <c r="C153" s="12">
        <f>SUM(C152)</f>
        <v>150000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5" s="3" customFormat="1" ht="15.75" customHeight="1" x14ac:dyDescent="0.25">
      <c r="A154" s="51" t="s">
        <v>36</v>
      </c>
      <c r="B154" s="51"/>
      <c r="C154" s="5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5" s="3" customFormat="1" ht="15.75" customHeight="1" x14ac:dyDescent="0.25">
      <c r="A155" s="52" t="s">
        <v>17</v>
      </c>
      <c r="B155" s="52"/>
      <c r="C155" s="5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5" s="3" customFormat="1" ht="50.1" customHeight="1" x14ac:dyDescent="0.25">
      <c r="A156" s="24">
        <v>1</v>
      </c>
      <c r="B156" s="14" t="s">
        <v>188</v>
      </c>
      <c r="C156" s="15">
        <v>9590000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5" s="3" customFormat="1" ht="50.1" customHeight="1" x14ac:dyDescent="0.25">
      <c r="A157" s="24">
        <v>2</v>
      </c>
      <c r="B157" s="14" t="s">
        <v>171</v>
      </c>
      <c r="C157" s="15">
        <v>2912446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5" s="3" customFormat="1" ht="50.1" customHeight="1" x14ac:dyDescent="0.25">
      <c r="A158" s="24">
        <v>3</v>
      </c>
      <c r="B158" s="14" t="s">
        <v>190</v>
      </c>
      <c r="C158" s="15">
        <v>1600000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5" s="3" customFormat="1" ht="50.1" customHeight="1" x14ac:dyDescent="0.25">
      <c r="A159" s="24">
        <v>4</v>
      </c>
      <c r="B159" s="14" t="s">
        <v>84</v>
      </c>
      <c r="C159" s="15">
        <f>1000000+1000000</f>
        <v>2000000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5" s="3" customFormat="1" ht="50.1" customHeight="1" x14ac:dyDescent="0.25">
      <c r="A160" s="24">
        <v>5</v>
      </c>
      <c r="B160" s="14" t="s">
        <v>68</v>
      </c>
      <c r="C160" s="15">
        <v>1000000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s="3" customFormat="1" ht="50.1" customHeight="1" x14ac:dyDescent="0.25">
      <c r="A161" s="24">
        <v>6</v>
      </c>
      <c r="B161" s="14" t="s">
        <v>151</v>
      </c>
      <c r="C161" s="13">
        <f>12130+266908</f>
        <v>279038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s="3" customFormat="1" ht="50.1" customHeight="1" x14ac:dyDescent="0.25">
      <c r="A162" s="24">
        <v>7</v>
      </c>
      <c r="B162" s="14" t="s">
        <v>115</v>
      </c>
      <c r="C162" s="13">
        <v>11178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s="3" customFormat="1" ht="50.1" customHeight="1" x14ac:dyDescent="0.25">
      <c r="A163" s="24">
        <v>8</v>
      </c>
      <c r="B163" s="14" t="s">
        <v>189</v>
      </c>
      <c r="C163" s="13">
        <f>15915-6845</f>
        <v>9070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s="3" customFormat="1" ht="36" customHeight="1" x14ac:dyDescent="0.25">
      <c r="A164" s="24">
        <v>9</v>
      </c>
      <c r="B164" s="14" t="s">
        <v>191</v>
      </c>
      <c r="C164" s="13">
        <v>1091483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s="3" customFormat="1" ht="50.1" customHeight="1" x14ac:dyDescent="0.25">
      <c r="A165" s="24">
        <v>10</v>
      </c>
      <c r="B165" s="14" t="s">
        <v>187</v>
      </c>
      <c r="C165" s="13">
        <v>0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s="3" customFormat="1" ht="50.1" customHeight="1" x14ac:dyDescent="0.25">
      <c r="A166" s="24">
        <v>11</v>
      </c>
      <c r="B166" s="14" t="s">
        <v>192</v>
      </c>
      <c r="C166" s="13">
        <v>907866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s="3" customFormat="1" ht="69.900000000000006" customHeight="1" x14ac:dyDescent="0.25">
      <c r="A167" s="24">
        <v>12</v>
      </c>
      <c r="B167" s="14" t="s">
        <v>193</v>
      </c>
      <c r="C167" s="13">
        <v>846398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s="3" customFormat="1" ht="36" customHeight="1" x14ac:dyDescent="0.25">
      <c r="A168" s="24">
        <v>13</v>
      </c>
      <c r="B168" s="14" t="s">
        <v>194</v>
      </c>
      <c r="C168" s="13">
        <v>500000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s="3" customFormat="1" ht="50.1" customHeight="1" x14ac:dyDescent="0.25">
      <c r="A169" s="24">
        <v>14</v>
      </c>
      <c r="B169" s="14" t="s">
        <v>197</v>
      </c>
      <c r="C169" s="13">
        <v>4220223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s="3" customFormat="1" ht="69.900000000000006" customHeight="1" x14ac:dyDescent="0.25">
      <c r="A170" s="24">
        <v>15</v>
      </c>
      <c r="B170" s="14" t="s">
        <v>206</v>
      </c>
      <c r="C170" s="13">
        <v>450000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s="3" customFormat="1" ht="15.6" x14ac:dyDescent="0.25">
      <c r="A171" s="24"/>
      <c r="B171" s="16" t="s">
        <v>12</v>
      </c>
      <c r="C171" s="12">
        <f>SUM(C156:C170)</f>
        <v>25417702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s="3" customFormat="1" ht="15.75" customHeight="1" x14ac:dyDescent="0.25">
      <c r="A172" s="52" t="s">
        <v>4</v>
      </c>
      <c r="B172" s="52"/>
      <c r="C172" s="5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s="3" customFormat="1" ht="69.900000000000006" customHeight="1" x14ac:dyDescent="0.25">
      <c r="A173" s="24">
        <v>1</v>
      </c>
      <c r="B173" s="14" t="s">
        <v>90</v>
      </c>
      <c r="C173" s="15">
        <v>1284673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s="3" customFormat="1" ht="36" customHeight="1" x14ac:dyDescent="0.25">
      <c r="A174" s="24">
        <v>2</v>
      </c>
      <c r="B174" s="14" t="s">
        <v>203</v>
      </c>
      <c r="C174" s="15">
        <v>649665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s="3" customFormat="1" ht="50.1" customHeight="1" x14ac:dyDescent="0.25">
      <c r="A175" s="24">
        <v>3</v>
      </c>
      <c r="B175" s="14" t="s">
        <v>69</v>
      </c>
      <c r="C175" s="15">
        <v>1193696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s="3" customFormat="1" ht="36" customHeight="1" x14ac:dyDescent="0.25">
      <c r="A176" s="24">
        <v>4</v>
      </c>
      <c r="B176" s="14" t="s">
        <v>85</v>
      </c>
      <c r="C176" s="15">
        <v>572564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s="3" customFormat="1" ht="15.6" x14ac:dyDescent="0.25">
      <c r="A177" s="24"/>
      <c r="B177" s="16" t="s">
        <v>12</v>
      </c>
      <c r="C177" s="12">
        <f>SUM(C173:C176)</f>
        <v>3700598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s="3" customFormat="1" ht="15.75" customHeight="1" x14ac:dyDescent="0.25">
      <c r="A178" s="52" t="s">
        <v>116</v>
      </c>
      <c r="B178" s="52"/>
      <c r="C178" s="5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s="3" customFormat="1" ht="69.900000000000006" customHeight="1" x14ac:dyDescent="0.25">
      <c r="A179" s="24">
        <v>1</v>
      </c>
      <c r="B179" s="14" t="s">
        <v>152</v>
      </c>
      <c r="C179" s="13">
        <v>120246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s="3" customFormat="1" ht="15.6" x14ac:dyDescent="0.25">
      <c r="A180" s="24"/>
      <c r="B180" s="16" t="s">
        <v>12</v>
      </c>
      <c r="C180" s="12">
        <f>C179</f>
        <v>120246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s="3" customFormat="1" ht="15.75" customHeight="1" x14ac:dyDescent="0.25">
      <c r="A181" s="52" t="s">
        <v>5</v>
      </c>
      <c r="B181" s="52"/>
      <c r="C181" s="5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s="3" customFormat="1" ht="36" customHeight="1" x14ac:dyDescent="0.25">
      <c r="A182" s="24">
        <v>1</v>
      </c>
      <c r="B182" s="14" t="s">
        <v>211</v>
      </c>
      <c r="C182" s="13">
        <v>4000000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s="3" customFormat="1" ht="15.6" x14ac:dyDescent="0.25">
      <c r="A183" s="24"/>
      <c r="B183" s="16" t="s">
        <v>12</v>
      </c>
      <c r="C183" s="12">
        <f>SUM(C182:C182)</f>
        <v>4000000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s="3" customFormat="1" ht="15.75" customHeight="1" x14ac:dyDescent="0.25">
      <c r="A184" s="52" t="s">
        <v>26</v>
      </c>
      <c r="B184" s="52"/>
      <c r="C184" s="5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s="3" customFormat="1" ht="36" customHeight="1" x14ac:dyDescent="0.25">
      <c r="A185" s="24">
        <v>1</v>
      </c>
      <c r="B185" s="14" t="s">
        <v>59</v>
      </c>
      <c r="C185" s="13">
        <f>2970000+2030000</f>
        <v>5000000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s="3" customFormat="1" ht="15.6" x14ac:dyDescent="0.25">
      <c r="A186" s="24"/>
      <c r="B186" s="16" t="s">
        <v>12</v>
      </c>
      <c r="C186" s="12">
        <f>SUM(C185:C185)</f>
        <v>5000000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s="3" customFormat="1" ht="15.75" customHeight="1" x14ac:dyDescent="0.25">
      <c r="A187" s="52" t="s">
        <v>13</v>
      </c>
      <c r="B187" s="52"/>
      <c r="C187" s="5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s="3" customFormat="1" ht="36" customHeight="1" x14ac:dyDescent="0.25">
      <c r="A188" s="24">
        <v>1</v>
      </c>
      <c r="B188" s="38" t="s">
        <v>51</v>
      </c>
      <c r="C188" s="13">
        <v>3000000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s="3" customFormat="1" ht="15.6" x14ac:dyDescent="0.25">
      <c r="A189" s="24"/>
      <c r="B189" s="16" t="s">
        <v>12</v>
      </c>
      <c r="C189" s="12">
        <f>SUM(C188:C188)</f>
        <v>3000000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s="3" customFormat="1" ht="15.75" customHeight="1" x14ac:dyDescent="0.25">
      <c r="A190" s="52" t="s">
        <v>6</v>
      </c>
      <c r="B190" s="52"/>
      <c r="C190" s="5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s="3" customFormat="1" ht="21" customHeight="1" x14ac:dyDescent="0.25">
      <c r="A191" s="24">
        <v>1</v>
      </c>
      <c r="B191" s="14" t="s">
        <v>153</v>
      </c>
      <c r="C191" s="15">
        <v>1000000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s="3" customFormat="1" ht="36" customHeight="1" x14ac:dyDescent="0.25">
      <c r="A192" s="24">
        <v>2</v>
      </c>
      <c r="B192" s="14" t="s">
        <v>86</v>
      </c>
      <c r="C192" s="13">
        <v>2280000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s="3" customFormat="1" ht="21" customHeight="1" x14ac:dyDescent="0.25">
      <c r="A193" s="24">
        <v>3</v>
      </c>
      <c r="B193" s="14" t="s">
        <v>154</v>
      </c>
      <c r="C193" s="13">
        <v>1109700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s="3" customFormat="1" ht="36" customHeight="1" x14ac:dyDescent="0.25">
      <c r="A194" s="24">
        <v>4</v>
      </c>
      <c r="B194" s="14" t="s">
        <v>66</v>
      </c>
      <c r="C194" s="15">
        <v>1500000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s="3" customFormat="1" ht="15.6" x14ac:dyDescent="0.25">
      <c r="A195" s="24"/>
      <c r="B195" s="16" t="s">
        <v>12</v>
      </c>
      <c r="C195" s="12">
        <f>SUM(C191:C194)</f>
        <v>5889700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s="3" customFormat="1" ht="15.75" customHeight="1" x14ac:dyDescent="0.25">
      <c r="A196" s="52" t="s">
        <v>7</v>
      </c>
      <c r="B196" s="52"/>
      <c r="C196" s="5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s="3" customFormat="1" ht="36" customHeight="1" x14ac:dyDescent="0.25">
      <c r="A197" s="24">
        <v>1</v>
      </c>
      <c r="B197" s="14" t="s">
        <v>67</v>
      </c>
      <c r="C197" s="15">
        <v>3000000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s="3" customFormat="1" ht="36" customHeight="1" x14ac:dyDescent="0.25">
      <c r="A198" s="24">
        <v>2</v>
      </c>
      <c r="B198" s="17" t="s">
        <v>117</v>
      </c>
      <c r="C198" s="13">
        <v>790011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s="3" customFormat="1" ht="36" customHeight="1" x14ac:dyDescent="0.25">
      <c r="A199" s="24">
        <v>3</v>
      </c>
      <c r="B199" s="17" t="s">
        <v>209</v>
      </c>
      <c r="C199" s="13">
        <v>530822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s="3" customFormat="1" ht="36" customHeight="1" x14ac:dyDescent="0.25">
      <c r="A200" s="24">
        <v>4</v>
      </c>
      <c r="B200" s="17" t="s">
        <v>155</v>
      </c>
      <c r="C200" s="13">
        <f>1349090-800843</f>
        <v>548247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s="3" customFormat="1" ht="36" customHeight="1" x14ac:dyDescent="0.25">
      <c r="A201" s="24">
        <v>5</v>
      </c>
      <c r="B201" s="17" t="s">
        <v>118</v>
      </c>
      <c r="C201" s="13">
        <f>1526034-382309</f>
        <v>1143725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s="3" customFormat="1" ht="36" customHeight="1" x14ac:dyDescent="0.25">
      <c r="A202" s="24">
        <v>6</v>
      </c>
      <c r="B202" s="17" t="s">
        <v>119</v>
      </c>
      <c r="C202" s="13">
        <f>1466227.2-1225932</f>
        <v>240295.19999999995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s="3" customFormat="1" ht="36" customHeight="1" x14ac:dyDescent="0.25">
      <c r="A203" s="24">
        <v>7</v>
      </c>
      <c r="B203" s="17" t="s">
        <v>120</v>
      </c>
      <c r="C203" s="13">
        <f>149686-40737</f>
        <v>108949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s="3" customFormat="1" ht="36" customHeight="1" x14ac:dyDescent="0.25">
      <c r="A204" s="24">
        <v>8</v>
      </c>
      <c r="B204" s="17" t="s">
        <v>121</v>
      </c>
      <c r="C204" s="13">
        <f>634234-159653</f>
        <v>474581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s="3" customFormat="1" ht="15.6" x14ac:dyDescent="0.25">
      <c r="A205" s="24"/>
      <c r="B205" s="16" t="s">
        <v>12</v>
      </c>
      <c r="C205" s="12">
        <f>SUM(C197:C204)</f>
        <v>6836630.2000000002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s="3" customFormat="1" ht="15.75" customHeight="1" x14ac:dyDescent="0.25">
      <c r="A206" s="52" t="s">
        <v>1</v>
      </c>
      <c r="B206" s="52"/>
      <c r="C206" s="5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s="3" customFormat="1" ht="36" customHeight="1" x14ac:dyDescent="0.25">
      <c r="A207" s="24">
        <v>1</v>
      </c>
      <c r="B207" s="35" t="s">
        <v>172</v>
      </c>
      <c r="C207" s="15">
        <f>3204228+3700000</f>
        <v>6904228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s="3" customFormat="1" ht="15.6" x14ac:dyDescent="0.25">
      <c r="A208" s="24"/>
      <c r="B208" s="16" t="s">
        <v>12</v>
      </c>
      <c r="C208" s="12">
        <f>SUM(C207:C207)</f>
        <v>6904228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s="3" customFormat="1" ht="15.75" customHeight="1" x14ac:dyDescent="0.25">
      <c r="A209" s="52" t="s">
        <v>144</v>
      </c>
      <c r="B209" s="52"/>
      <c r="C209" s="5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s="3" customFormat="1" ht="50.1" customHeight="1" x14ac:dyDescent="0.25">
      <c r="A210" s="24">
        <v>1</v>
      </c>
      <c r="B210" s="14" t="s">
        <v>156</v>
      </c>
      <c r="C210" s="15">
        <v>173505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s="3" customFormat="1" ht="36" customHeight="1" x14ac:dyDescent="0.25">
      <c r="A211" s="24">
        <v>2</v>
      </c>
      <c r="B211" s="14" t="s">
        <v>157</v>
      </c>
      <c r="C211" s="15">
        <v>22150000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s="3" customFormat="1" ht="36" customHeight="1" x14ac:dyDescent="0.25">
      <c r="A212" s="24">
        <v>3</v>
      </c>
      <c r="B212" s="14" t="s">
        <v>158</v>
      </c>
      <c r="C212" s="15">
        <v>3300000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s="3" customFormat="1" ht="15.6" x14ac:dyDescent="0.25">
      <c r="A213" s="24"/>
      <c r="B213" s="16" t="s">
        <v>12</v>
      </c>
      <c r="C213" s="12">
        <f>SUM(C210:C212)</f>
        <v>25623505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s="3" customFormat="1" ht="15.75" customHeight="1" x14ac:dyDescent="0.25">
      <c r="A214" s="52" t="s">
        <v>87</v>
      </c>
      <c r="B214" s="52"/>
      <c r="C214" s="5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s="3" customFormat="1" ht="36" customHeight="1" x14ac:dyDescent="0.25">
      <c r="A215" s="24">
        <v>1</v>
      </c>
      <c r="B215" s="14" t="s">
        <v>202</v>
      </c>
      <c r="C215" s="15">
        <v>493402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s="3" customFormat="1" ht="15.6" x14ac:dyDescent="0.25">
      <c r="A216" s="24"/>
      <c r="B216" s="16" t="s">
        <v>12</v>
      </c>
      <c r="C216" s="12">
        <f>SUM(C215:C215)</f>
        <v>493402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s="3" customFormat="1" ht="15.75" customHeight="1" x14ac:dyDescent="0.25">
      <c r="A217" s="52" t="s">
        <v>44</v>
      </c>
      <c r="B217" s="52"/>
      <c r="C217" s="5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s="3" customFormat="1" ht="36" customHeight="1" x14ac:dyDescent="0.25">
      <c r="A218" s="24">
        <v>1</v>
      </c>
      <c r="B218" s="14" t="s">
        <v>173</v>
      </c>
      <c r="C218" s="15">
        <v>3000000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s="3" customFormat="1" ht="50.1" customHeight="1" x14ac:dyDescent="0.25">
      <c r="A219" s="24">
        <v>2</v>
      </c>
      <c r="B219" s="14" t="s">
        <v>122</v>
      </c>
      <c r="C219" s="15">
        <v>1333334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s="3" customFormat="1" ht="15.6" x14ac:dyDescent="0.25">
      <c r="A220" s="24"/>
      <c r="B220" s="16" t="s">
        <v>12</v>
      </c>
      <c r="C220" s="12">
        <f>SUM(C218:C219)</f>
        <v>4333334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s="3" customFormat="1" ht="15.6" x14ac:dyDescent="0.25">
      <c r="A221" s="24"/>
      <c r="B221" s="16" t="s">
        <v>37</v>
      </c>
      <c r="C221" s="12">
        <f>C208+C205+C195+C189+C186+C183+C177+C171+C213+C216+C220+C180</f>
        <v>91319345.200000003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s="3" customFormat="1" ht="15.75" customHeight="1" x14ac:dyDescent="0.25">
      <c r="A222" s="51" t="s">
        <v>38</v>
      </c>
      <c r="B222" s="51"/>
      <c r="C222" s="5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s="3" customFormat="1" ht="15.75" customHeight="1" x14ac:dyDescent="0.25">
      <c r="A223" s="52" t="s">
        <v>25</v>
      </c>
      <c r="B223" s="52"/>
      <c r="C223" s="5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s="3" customFormat="1" ht="50.1" customHeight="1" x14ac:dyDescent="0.25">
      <c r="A224" s="24">
        <v>1</v>
      </c>
      <c r="B224" s="14" t="s">
        <v>159</v>
      </c>
      <c r="C224" s="15">
        <v>700000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s="3" customFormat="1" ht="69.900000000000006" customHeight="1" x14ac:dyDescent="0.25">
      <c r="A225" s="24">
        <v>2</v>
      </c>
      <c r="B225" s="14" t="s">
        <v>129</v>
      </c>
      <c r="C225" s="15">
        <v>1190000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s="3" customFormat="1" ht="15.6" x14ac:dyDescent="0.25">
      <c r="A226" s="24"/>
      <c r="B226" s="16" t="s">
        <v>12</v>
      </c>
      <c r="C226" s="12">
        <f>SUM(C224:C225)</f>
        <v>1890000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s="3" customFormat="1" ht="15.75" customHeight="1" x14ac:dyDescent="0.25">
      <c r="A227" s="52" t="s">
        <v>20</v>
      </c>
      <c r="B227" s="52"/>
      <c r="C227" s="5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s="3" customFormat="1" ht="36" customHeight="1" x14ac:dyDescent="0.25">
      <c r="A228" s="40">
        <v>1</v>
      </c>
      <c r="B228" s="41" t="s">
        <v>58</v>
      </c>
      <c r="C228" s="42">
        <f>5015594-1922859</f>
        <v>3092735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s="3" customFormat="1" ht="50.1" customHeight="1" x14ac:dyDescent="0.25">
      <c r="A229" s="24">
        <v>2</v>
      </c>
      <c r="B229" s="14" t="s">
        <v>160</v>
      </c>
      <c r="C229" s="15">
        <v>310000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s="3" customFormat="1" ht="39" customHeight="1" x14ac:dyDescent="0.25">
      <c r="A230" s="40" t="s">
        <v>219</v>
      </c>
      <c r="B230" s="41" t="s">
        <v>220</v>
      </c>
      <c r="C230" s="47">
        <v>958054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s="3" customFormat="1" ht="15.6" x14ac:dyDescent="0.25">
      <c r="A231" s="24"/>
      <c r="B231" s="16" t="s">
        <v>12</v>
      </c>
      <c r="C231" s="12">
        <f>SUM(C228:C230)</f>
        <v>4360789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s="3" customFormat="1" ht="15.75" customHeight="1" x14ac:dyDescent="0.25">
      <c r="A232" s="52" t="s">
        <v>27</v>
      </c>
      <c r="B232" s="52"/>
      <c r="C232" s="5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s="3" customFormat="1" ht="36" customHeight="1" x14ac:dyDescent="0.25">
      <c r="A233" s="24">
        <v>1</v>
      </c>
      <c r="B233" s="14" t="s">
        <v>71</v>
      </c>
      <c r="C233" s="15">
        <v>1219833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s="3" customFormat="1" ht="15.6" x14ac:dyDescent="0.25">
      <c r="A234" s="24"/>
      <c r="B234" s="16" t="s">
        <v>12</v>
      </c>
      <c r="C234" s="12">
        <f>SUM(C233:C233)</f>
        <v>1219833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s="3" customFormat="1" ht="15.75" customHeight="1" x14ac:dyDescent="0.25">
      <c r="A235" s="52" t="s">
        <v>45</v>
      </c>
      <c r="B235" s="52"/>
      <c r="C235" s="5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s="3" customFormat="1" ht="36" customHeight="1" x14ac:dyDescent="0.25">
      <c r="A236" s="24">
        <v>1</v>
      </c>
      <c r="B236" s="14" t="s">
        <v>70</v>
      </c>
      <c r="C236" s="15">
        <v>1053000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s="3" customFormat="1" ht="15.6" x14ac:dyDescent="0.25">
      <c r="A237" s="24"/>
      <c r="B237" s="16" t="s">
        <v>12</v>
      </c>
      <c r="C237" s="12">
        <f>SUM(C236)</f>
        <v>1053000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s="3" customFormat="1" ht="15.75" customHeight="1" x14ac:dyDescent="0.25">
      <c r="A238" s="52" t="s">
        <v>28</v>
      </c>
      <c r="B238" s="52"/>
      <c r="C238" s="5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s="3" customFormat="1" ht="69.900000000000006" customHeight="1" x14ac:dyDescent="0.25">
      <c r="A239" s="24">
        <v>1</v>
      </c>
      <c r="B239" s="36" t="s">
        <v>174</v>
      </c>
      <c r="C239" s="15">
        <v>525000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s="3" customFormat="1" ht="15.6" x14ac:dyDescent="0.25">
      <c r="A240" s="24"/>
      <c r="B240" s="16" t="s">
        <v>12</v>
      </c>
      <c r="C240" s="12">
        <f>SUM(C239:C239)</f>
        <v>525000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s="3" customFormat="1" ht="15.75" customHeight="1" x14ac:dyDescent="0.25">
      <c r="A241" s="52" t="s">
        <v>46</v>
      </c>
      <c r="B241" s="52"/>
      <c r="C241" s="5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s="3" customFormat="1" ht="36" customHeight="1" x14ac:dyDescent="0.25">
      <c r="A242" s="24">
        <v>1</v>
      </c>
      <c r="B242" s="14" t="s">
        <v>73</v>
      </c>
      <c r="C242" s="15">
        <v>1834181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s="3" customFormat="1" ht="36" customHeight="1" x14ac:dyDescent="0.25">
      <c r="A243" s="24">
        <v>2</v>
      </c>
      <c r="B243" s="17" t="s">
        <v>123</v>
      </c>
      <c r="C243" s="13">
        <v>551107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s="3" customFormat="1" ht="15.6" x14ac:dyDescent="0.25">
      <c r="A244" s="24"/>
      <c r="B244" s="16" t="s">
        <v>12</v>
      </c>
      <c r="C244" s="12">
        <f>SUM(C242:C243)</f>
        <v>2385288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s="3" customFormat="1" ht="15.75" customHeight="1" x14ac:dyDescent="0.25">
      <c r="A245" s="52" t="s">
        <v>50</v>
      </c>
      <c r="B245" s="52"/>
      <c r="C245" s="5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s="3" customFormat="1" ht="36" customHeight="1" x14ac:dyDescent="0.25">
      <c r="A246" s="24">
        <v>1</v>
      </c>
      <c r="B246" s="14" t="s">
        <v>72</v>
      </c>
      <c r="C246" s="15">
        <v>410000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s="3" customFormat="1" ht="15.6" x14ac:dyDescent="0.25">
      <c r="A247" s="24"/>
      <c r="B247" s="16" t="s">
        <v>12</v>
      </c>
      <c r="C247" s="12">
        <f>SUM(C246)</f>
        <v>410000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s="3" customFormat="1" ht="15.6" x14ac:dyDescent="0.25">
      <c r="A248" s="24"/>
      <c r="B248" s="16" t="s">
        <v>39</v>
      </c>
      <c r="C248" s="12">
        <f>C240+C234+C226+C244+C247+C237+C231</f>
        <v>11843910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s="3" customFormat="1" ht="15.75" customHeight="1" x14ac:dyDescent="0.25">
      <c r="A249" s="51" t="s">
        <v>40</v>
      </c>
      <c r="B249" s="51"/>
      <c r="C249" s="5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s="3" customFormat="1" ht="15.75" customHeight="1" x14ac:dyDescent="0.25">
      <c r="A250" s="52" t="s">
        <v>23</v>
      </c>
      <c r="B250" s="52"/>
      <c r="C250" s="5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s="3" customFormat="1" ht="36" customHeight="1" x14ac:dyDescent="0.25">
      <c r="A251" s="24">
        <v>1</v>
      </c>
      <c r="B251" s="14" t="s">
        <v>24</v>
      </c>
      <c r="C251" s="13">
        <v>2000000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s="3" customFormat="1" ht="15.6" x14ac:dyDescent="0.25">
      <c r="A252" s="24"/>
      <c r="B252" s="16" t="s">
        <v>12</v>
      </c>
      <c r="C252" s="12">
        <f>SUM(C251)</f>
        <v>2000000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s="3" customFormat="1" ht="15.6" x14ac:dyDescent="0.25">
      <c r="A253" s="52" t="s">
        <v>47</v>
      </c>
      <c r="B253" s="52"/>
      <c r="C253" s="5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s="3" customFormat="1" ht="36" customHeight="1" x14ac:dyDescent="0.25">
      <c r="A254" s="24">
        <v>1</v>
      </c>
      <c r="B254" s="14" t="s">
        <v>198</v>
      </c>
      <c r="C254" s="39">
        <v>0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s="27" customFormat="1" ht="15.6" x14ac:dyDescent="0.25">
      <c r="A255" s="24"/>
      <c r="B255" s="16" t="s">
        <v>12</v>
      </c>
      <c r="C255" s="12">
        <f>SUM(C254)</f>
        <v>0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s="3" customFormat="1" ht="15.6" x14ac:dyDescent="0.25">
      <c r="A256" s="24"/>
      <c r="B256" s="16" t="s">
        <v>41</v>
      </c>
      <c r="C256" s="12">
        <f>SUM(C252+C255)</f>
        <v>2000000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s="3" customFormat="1" ht="15.6" x14ac:dyDescent="0.25">
      <c r="A257" s="24"/>
      <c r="B257" s="16" t="s">
        <v>8</v>
      </c>
      <c r="C257" s="12">
        <f>SUM(C221+C248+C256+C153+C148)</f>
        <v>105813255.2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s="3" customFormat="1" ht="15.75" customHeight="1" x14ac:dyDescent="0.25">
      <c r="A258" s="51" t="s">
        <v>55</v>
      </c>
      <c r="B258" s="51"/>
      <c r="C258" s="5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s="3" customFormat="1" ht="50.1" customHeight="1" x14ac:dyDescent="0.25">
      <c r="A259" s="52" t="s">
        <v>124</v>
      </c>
      <c r="B259" s="52"/>
      <c r="C259" s="5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s="3" customFormat="1" ht="15.75" customHeight="1" x14ac:dyDescent="0.25">
      <c r="A260" s="57" t="s">
        <v>5</v>
      </c>
      <c r="B260" s="57"/>
      <c r="C260" s="57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s="3" customFormat="1" ht="36" customHeight="1" x14ac:dyDescent="0.25">
      <c r="A261" s="24">
        <v>1</v>
      </c>
      <c r="B261" s="14" t="s">
        <v>91</v>
      </c>
      <c r="C261" s="13">
        <v>2068062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s="3" customFormat="1" ht="15.6" x14ac:dyDescent="0.25">
      <c r="A262" s="24"/>
      <c r="B262" s="16" t="s">
        <v>12</v>
      </c>
      <c r="C262" s="18">
        <f>SUM(C261)</f>
        <v>2068062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s="3" customFormat="1" ht="15.75" customHeight="1" x14ac:dyDescent="0.25">
      <c r="A263" s="52" t="s">
        <v>13</v>
      </c>
      <c r="B263" s="52"/>
      <c r="C263" s="5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s="3" customFormat="1" ht="36" customHeight="1" x14ac:dyDescent="0.25">
      <c r="A264" s="24">
        <v>2</v>
      </c>
      <c r="B264" s="14" t="s">
        <v>92</v>
      </c>
      <c r="C264" s="15">
        <v>2571142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s="3" customFormat="1" ht="50.1" customHeight="1" x14ac:dyDescent="0.25">
      <c r="A265" s="24">
        <v>3</v>
      </c>
      <c r="B265" s="14" t="s">
        <v>161</v>
      </c>
      <c r="C265" s="15">
        <v>3581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s="3" customFormat="1" ht="15.6" x14ac:dyDescent="0.25">
      <c r="A266" s="24"/>
      <c r="B266" s="16" t="s">
        <v>12</v>
      </c>
      <c r="C266" s="18">
        <f>SUM(C264:C265)</f>
        <v>2574723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s="3" customFormat="1" ht="15.75" customHeight="1" x14ac:dyDescent="0.25">
      <c r="A267" s="52" t="s">
        <v>14</v>
      </c>
      <c r="B267" s="52"/>
      <c r="C267" s="5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s="3" customFormat="1" ht="36" customHeight="1" x14ac:dyDescent="0.25">
      <c r="A268" s="24">
        <v>4</v>
      </c>
      <c r="B268" s="14" t="s">
        <v>212</v>
      </c>
      <c r="C268" s="15">
        <v>2340154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s="3" customFormat="1" ht="15.6" x14ac:dyDescent="0.25">
      <c r="A269" s="24"/>
      <c r="B269" s="16" t="s">
        <v>12</v>
      </c>
      <c r="C269" s="18">
        <f>SUM(C268)</f>
        <v>2340154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s="3" customFormat="1" ht="15.75" customHeight="1" x14ac:dyDescent="0.25">
      <c r="A270" s="52" t="s">
        <v>16</v>
      </c>
      <c r="B270" s="52"/>
      <c r="C270" s="5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s="3" customFormat="1" ht="50.1" customHeight="1" x14ac:dyDescent="0.25">
      <c r="A271" s="24">
        <v>5</v>
      </c>
      <c r="B271" s="14" t="s">
        <v>125</v>
      </c>
      <c r="C271" s="13">
        <v>2000000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s="3" customFormat="1" ht="36" customHeight="1" x14ac:dyDescent="0.25">
      <c r="A272" s="24">
        <v>6</v>
      </c>
      <c r="B272" s="14" t="s">
        <v>89</v>
      </c>
      <c r="C272" s="15">
        <v>438151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s="3" customFormat="1" ht="15.6" x14ac:dyDescent="0.25">
      <c r="A273" s="24"/>
      <c r="B273" s="16" t="s">
        <v>12</v>
      </c>
      <c r="C273" s="18">
        <f>SUM(C271:C272)</f>
        <v>2438151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s="3" customFormat="1" ht="15.75" customHeight="1" x14ac:dyDescent="0.25">
      <c r="A274" s="52" t="s">
        <v>2</v>
      </c>
      <c r="B274" s="52"/>
      <c r="C274" s="5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s="3" customFormat="1" ht="69.900000000000006" customHeight="1" x14ac:dyDescent="0.25">
      <c r="A275" s="24">
        <v>7</v>
      </c>
      <c r="B275" s="14" t="s">
        <v>93</v>
      </c>
      <c r="C275" s="15">
        <v>237883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s="3" customFormat="1" ht="50.1" customHeight="1" x14ac:dyDescent="0.25">
      <c r="A276" s="24">
        <v>8</v>
      </c>
      <c r="B276" s="14" t="s">
        <v>184</v>
      </c>
      <c r="C276" s="15">
        <v>218232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s="3" customFormat="1" ht="69.900000000000006" customHeight="1" x14ac:dyDescent="0.25">
      <c r="A277" s="24">
        <v>9</v>
      </c>
      <c r="B277" s="14" t="s">
        <v>162</v>
      </c>
      <c r="C277" s="15">
        <v>179391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s="3" customFormat="1" ht="69.900000000000006" customHeight="1" x14ac:dyDescent="0.25">
      <c r="A278" s="24">
        <v>10</v>
      </c>
      <c r="B278" s="14" t="s">
        <v>163</v>
      </c>
      <c r="C278" s="15">
        <v>116009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s="3" customFormat="1" ht="69.900000000000006" customHeight="1" x14ac:dyDescent="0.25">
      <c r="A279" s="24">
        <v>11</v>
      </c>
      <c r="B279" s="14" t="s">
        <v>164</v>
      </c>
      <c r="C279" s="15">
        <v>80456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s="3" customFormat="1" ht="50.1" customHeight="1" x14ac:dyDescent="0.25">
      <c r="A280" s="24">
        <v>12</v>
      </c>
      <c r="B280" s="14" t="s">
        <v>94</v>
      </c>
      <c r="C280" s="15">
        <v>12849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s="3" customFormat="1" ht="15.6" x14ac:dyDescent="0.25">
      <c r="A281" s="24"/>
      <c r="B281" s="16" t="s">
        <v>12</v>
      </c>
      <c r="C281" s="18">
        <f>SUM(C275:C280)</f>
        <v>844820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s="3" customFormat="1" ht="15.75" customHeight="1" x14ac:dyDescent="0.25">
      <c r="A282" s="52" t="s">
        <v>56</v>
      </c>
      <c r="B282" s="52"/>
      <c r="C282" s="5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s="3" customFormat="1" ht="50.1" customHeight="1" x14ac:dyDescent="0.25">
      <c r="A283" s="24">
        <v>13</v>
      </c>
      <c r="B283" s="14" t="s">
        <v>88</v>
      </c>
      <c r="C283" s="15">
        <v>396938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s="3" customFormat="1" ht="15.6" x14ac:dyDescent="0.25">
      <c r="A284" s="24"/>
      <c r="B284" s="16" t="s">
        <v>12</v>
      </c>
      <c r="C284" s="18">
        <f>SUM(C283:C283)</f>
        <v>396938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s="3" customFormat="1" ht="15.75" customHeight="1" x14ac:dyDescent="0.25">
      <c r="A285" s="52" t="s">
        <v>7</v>
      </c>
      <c r="B285" s="52"/>
      <c r="C285" s="5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s="3" customFormat="1" ht="21" customHeight="1" x14ac:dyDescent="0.25">
      <c r="A286" s="24">
        <v>14</v>
      </c>
      <c r="B286" s="14" t="s">
        <v>126</v>
      </c>
      <c r="C286" s="13">
        <f>169568-42392</f>
        <v>127176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s="3" customFormat="1" ht="50.1" customHeight="1" x14ac:dyDescent="0.25">
      <c r="A287" s="24">
        <v>15</v>
      </c>
      <c r="B287" s="14" t="s">
        <v>127</v>
      </c>
      <c r="C287" s="13">
        <f>89076-22266</f>
        <v>66810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s="3" customFormat="1" ht="15.6" x14ac:dyDescent="0.25">
      <c r="A288" s="24"/>
      <c r="B288" s="16" t="s">
        <v>12</v>
      </c>
      <c r="C288" s="18">
        <f>SUM(C286:C287)</f>
        <v>193986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s="3" customFormat="1" ht="50.1" customHeight="1" x14ac:dyDescent="0.25">
      <c r="A289" s="24"/>
      <c r="B289" s="16" t="s">
        <v>128</v>
      </c>
      <c r="C289" s="18">
        <f>C262+C284+C281+C273+C269+C266+C288</f>
        <v>10856834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s="3" customFormat="1" ht="15.6" x14ac:dyDescent="0.25">
      <c r="A290" s="24"/>
      <c r="B290" s="16" t="s">
        <v>57</v>
      </c>
      <c r="C290" s="18">
        <f>C289</f>
        <v>10856834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s="3" customFormat="1" ht="16.5" customHeight="1" x14ac:dyDescent="0.25">
      <c r="A291" s="52" t="s">
        <v>42</v>
      </c>
      <c r="B291" s="52"/>
      <c r="C291" s="12">
        <f>C141+C257+C290</f>
        <v>284108516.19999999</v>
      </c>
      <c r="D291" s="48" t="s">
        <v>222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s="3" customFormat="1" x14ac:dyDescent="0.25">
      <c r="A292" s="1"/>
      <c r="B292" s="29"/>
      <c r="C292" s="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s="3" customFormat="1" x14ac:dyDescent="0.25">
      <c r="A293" s="1"/>
      <c r="B293" s="29"/>
      <c r="C293" s="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</sheetData>
  <mergeCells count="76">
    <mergeCell ref="B1:C1"/>
    <mergeCell ref="B2:C2"/>
    <mergeCell ref="B5:C5"/>
    <mergeCell ref="A291:B291"/>
    <mergeCell ref="A274:C274"/>
    <mergeCell ref="A282:C282"/>
    <mergeCell ref="A285:C285"/>
    <mergeCell ref="A263:C263"/>
    <mergeCell ref="A267:C267"/>
    <mergeCell ref="A270:C270"/>
    <mergeCell ref="A258:C258"/>
    <mergeCell ref="A259:C259"/>
    <mergeCell ref="A260:C260"/>
    <mergeCell ref="A245:C245"/>
    <mergeCell ref="A249:C249"/>
    <mergeCell ref="A250:C250"/>
    <mergeCell ref="A253:C253"/>
    <mergeCell ref="A235:C235"/>
    <mergeCell ref="A238:C238"/>
    <mergeCell ref="A241:C241"/>
    <mergeCell ref="A223:C223"/>
    <mergeCell ref="A227:C227"/>
    <mergeCell ref="A232:C232"/>
    <mergeCell ref="A214:C214"/>
    <mergeCell ref="A217:C217"/>
    <mergeCell ref="A222:C222"/>
    <mergeCell ref="A196:C196"/>
    <mergeCell ref="A206:C206"/>
    <mergeCell ref="A209:C209"/>
    <mergeCell ref="A184:C184"/>
    <mergeCell ref="A187:C187"/>
    <mergeCell ref="A190:C190"/>
    <mergeCell ref="A172:C172"/>
    <mergeCell ref="A178:C178"/>
    <mergeCell ref="A181:C181"/>
    <mergeCell ref="A150:C150"/>
    <mergeCell ref="A154:C154"/>
    <mergeCell ref="A155:C155"/>
    <mergeCell ref="A144:C144"/>
    <mergeCell ref="A145:C145"/>
    <mergeCell ref="A149:C149"/>
    <mergeCell ref="A137:C137"/>
    <mergeCell ref="A142:C142"/>
    <mergeCell ref="A143:C143"/>
    <mergeCell ref="A127:C127"/>
    <mergeCell ref="A132:C132"/>
    <mergeCell ref="A133:C133"/>
    <mergeCell ref="A119:C119"/>
    <mergeCell ref="A122:C122"/>
    <mergeCell ref="A126:C126"/>
    <mergeCell ref="A106:C106"/>
    <mergeCell ref="A112:C112"/>
    <mergeCell ref="A116:C116"/>
    <mergeCell ref="A109:C109"/>
    <mergeCell ref="A92:C92"/>
    <mergeCell ref="A98:C98"/>
    <mergeCell ref="A101:C101"/>
    <mergeCell ref="A105:C105"/>
    <mergeCell ref="A79:C79"/>
    <mergeCell ref="A82:C82"/>
    <mergeCell ref="A87:C87"/>
    <mergeCell ref="A69:C69"/>
    <mergeCell ref="A74:C74"/>
    <mergeCell ref="A43:C43"/>
    <mergeCell ref="A44:C44"/>
    <mergeCell ref="A59:C59"/>
    <mergeCell ref="A36:C36"/>
    <mergeCell ref="A23:C23"/>
    <mergeCell ref="A24:C24"/>
    <mergeCell ref="A25:C25"/>
    <mergeCell ref="A65:C65"/>
    <mergeCell ref="B3:C3"/>
    <mergeCell ref="B4:C4"/>
    <mergeCell ref="A11:C11"/>
    <mergeCell ref="A31:C31"/>
    <mergeCell ref="A32:C32"/>
  </mergeCells>
  <printOptions horizontalCentered="1"/>
  <pageMargins left="1.1811023622047245" right="0.39370078740157483" top="0.78740157480314965" bottom="0.39370078740157483" header="0" footer="0"/>
  <pageSetup paperSize="9" scale="73" firstPageNumber="63" fitToHeight="28" orientation="portrait" useFirstPageNumber="1" r:id="rId1"/>
  <headerFooter>
    <oddHeader>&amp;C&amp;P</oddHeader>
  </headerFooter>
  <rowBreaks count="6" manualBreakCount="6">
    <brk id="42" max="2" man="1"/>
    <brk id="64" max="2" man="1"/>
    <brk id="100" max="16383" man="1"/>
    <brk id="136" max="2" man="1"/>
    <brk id="234" max="2" man="1"/>
    <brk id="27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</vt:lpstr>
      <vt:lpstr>'Приложение №'!Заголовки_для_печати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Кудрова А.А.</cp:lastModifiedBy>
  <cp:lastPrinted>2024-05-14T11:27:14Z</cp:lastPrinted>
  <dcterms:created xsi:type="dcterms:W3CDTF">2019-12-13T13:54:36Z</dcterms:created>
  <dcterms:modified xsi:type="dcterms:W3CDTF">2024-05-14T11:28:44Z</dcterms:modified>
</cp:coreProperties>
</file>