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4\Президент\Распоряжения\май\РЗН исп\"/>
    </mc:Choice>
  </mc:AlternateContent>
  <bookViews>
    <workbookView xWindow="-120" yWindow="-120" windowWidth="29040" windowHeight="15840"/>
  </bookViews>
  <sheets>
    <sheet name="Сравнительная " sheetId="2" r:id="rId1"/>
  </sheets>
  <definedNames>
    <definedName name="_xlnm.Print_Titles" localSheetId="0">'Сравнительная '!$7:$8</definedName>
    <definedName name="_xlnm.Print_Area" localSheetId="0">'Сравнительная '!$A$1:$G$287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4" i="2" l="1"/>
  <c r="G227" i="2"/>
  <c r="F227" i="2"/>
  <c r="F224" i="2"/>
  <c r="G226" i="2"/>
  <c r="G225" i="2"/>
  <c r="G224" i="2"/>
  <c r="F136" i="2"/>
  <c r="F120" i="2"/>
  <c r="G53" i="2"/>
  <c r="F53" i="2"/>
  <c r="F50" i="2"/>
  <c r="G105" i="2"/>
  <c r="G102" i="2"/>
  <c r="F106" i="2"/>
  <c r="G106" i="2" s="1"/>
  <c r="F15" i="2" l="1"/>
  <c r="G166" i="2" l="1"/>
  <c r="G67" i="2"/>
  <c r="G66" i="2"/>
  <c r="F68" i="2"/>
  <c r="G247" i="2"/>
  <c r="G249" i="2" l="1"/>
  <c r="G250" i="2"/>
  <c r="F251" i="2"/>
  <c r="G251" i="2" l="1"/>
  <c r="G165" i="2"/>
  <c r="G96" i="2" l="1"/>
  <c r="G97" i="2"/>
  <c r="F98" i="2"/>
  <c r="G98" i="2" l="1"/>
  <c r="G164" i="2" l="1"/>
  <c r="G163" i="2" l="1"/>
  <c r="G161" i="2"/>
  <c r="G162" i="2"/>
  <c r="G52" i="2" l="1"/>
  <c r="F62" i="2"/>
  <c r="G62" i="2" s="1"/>
  <c r="F154" i="2"/>
  <c r="F155" i="2"/>
  <c r="G155" i="2" s="1"/>
  <c r="G22" i="2"/>
  <c r="G23" i="2"/>
  <c r="G26" i="2"/>
  <c r="G27" i="2"/>
  <c r="G28" i="2"/>
  <c r="G29" i="2"/>
  <c r="G31" i="2"/>
  <c r="G32" i="2"/>
  <c r="G33" i="2"/>
  <c r="G34" i="2"/>
  <c r="G35" i="2"/>
  <c r="G38" i="2"/>
  <c r="G39" i="2"/>
  <c r="G40" i="2"/>
  <c r="G42" i="2"/>
  <c r="G43" i="2"/>
  <c r="G46" i="2"/>
  <c r="G47" i="2"/>
  <c r="G49" i="2"/>
  <c r="G50" i="2"/>
  <c r="G51" i="2"/>
  <c r="G54" i="2"/>
  <c r="G55" i="2"/>
  <c r="G56" i="2"/>
  <c r="G57" i="2"/>
  <c r="G58" i="2"/>
  <c r="G60" i="2"/>
  <c r="G61" i="2"/>
  <c r="G64" i="2"/>
  <c r="G65" i="2"/>
  <c r="G69" i="2"/>
  <c r="G70" i="2"/>
  <c r="G71" i="2"/>
  <c r="G72" i="2"/>
  <c r="G74" i="2"/>
  <c r="G75" i="2"/>
  <c r="G77" i="2"/>
  <c r="G78" i="2"/>
  <c r="G79" i="2"/>
  <c r="G80" i="2"/>
  <c r="G82" i="2"/>
  <c r="G83" i="2"/>
  <c r="G84" i="2"/>
  <c r="G85" i="2"/>
  <c r="G87" i="2"/>
  <c r="G89" i="2"/>
  <c r="G90" i="2"/>
  <c r="G91" i="2"/>
  <c r="G93" i="2"/>
  <c r="G94" i="2"/>
  <c r="G100" i="2"/>
  <c r="G101" i="2"/>
  <c r="G107" i="2"/>
  <c r="G108" i="2"/>
  <c r="G109" i="2"/>
  <c r="G111" i="2"/>
  <c r="G112" i="2"/>
  <c r="G114" i="2"/>
  <c r="G115" i="2"/>
  <c r="G117" i="2"/>
  <c r="G118" i="2"/>
  <c r="G121" i="2"/>
  <c r="G122" i="2"/>
  <c r="G123" i="2"/>
  <c r="G127" i="2"/>
  <c r="G128" i="2"/>
  <c r="G132" i="2"/>
  <c r="G133" i="2"/>
  <c r="G141" i="2"/>
  <c r="G146" i="2"/>
  <c r="G151" i="2"/>
  <c r="G152" i="2"/>
  <c r="G153" i="2"/>
  <c r="G156" i="2"/>
  <c r="G158" i="2"/>
  <c r="G160" i="2"/>
  <c r="G168" i="2"/>
  <c r="G169" i="2"/>
  <c r="G170" i="2"/>
  <c r="G171" i="2"/>
  <c r="G172" i="2"/>
  <c r="G174" i="2"/>
  <c r="G175" i="2"/>
  <c r="G177" i="2"/>
  <c r="G178" i="2"/>
  <c r="G180" i="2"/>
  <c r="G183" i="2"/>
  <c r="G184" i="2"/>
  <c r="G186" i="2"/>
  <c r="G187" i="2"/>
  <c r="G188" i="2"/>
  <c r="G189" i="2"/>
  <c r="G190" i="2"/>
  <c r="G192" i="2"/>
  <c r="G193" i="2"/>
  <c r="G194" i="2"/>
  <c r="G195" i="2"/>
  <c r="G202" i="2"/>
  <c r="G205" i="2"/>
  <c r="G206" i="2"/>
  <c r="G207" i="2"/>
  <c r="G208" i="2"/>
  <c r="G210" i="2"/>
  <c r="G211" i="2"/>
  <c r="G213" i="2"/>
  <c r="G214" i="2"/>
  <c r="G215" i="2"/>
  <c r="G220" i="2"/>
  <c r="G221" i="2"/>
  <c r="G229" i="2"/>
  <c r="G231" i="2"/>
  <c r="G232" i="2"/>
  <c r="G234" i="2"/>
  <c r="G235" i="2"/>
  <c r="G237" i="2"/>
  <c r="G238" i="2"/>
  <c r="G239" i="2"/>
  <c r="G241" i="2"/>
  <c r="G242" i="2"/>
  <c r="G245" i="2"/>
  <c r="G246" i="2"/>
  <c r="G257" i="2"/>
  <c r="G259" i="2"/>
  <c r="G260" i="2"/>
  <c r="G261" i="2"/>
  <c r="G263" i="2"/>
  <c r="G264" i="2"/>
  <c r="G266" i="2"/>
  <c r="G267" i="2"/>
  <c r="G268" i="2"/>
  <c r="G270" i="2"/>
  <c r="G271" i="2"/>
  <c r="G272" i="2"/>
  <c r="G273" i="2"/>
  <c r="G274" i="2"/>
  <c r="G275" i="2"/>
  <c r="G276" i="2"/>
  <c r="G279" i="2"/>
  <c r="G10" i="2"/>
  <c r="G11" i="2"/>
  <c r="G12" i="2"/>
  <c r="F124" i="2"/>
  <c r="G124" i="2" s="1"/>
  <c r="G154" i="2" l="1"/>
  <c r="F283" i="2"/>
  <c r="F282" i="2"/>
  <c r="F280" i="2"/>
  <c r="F277" i="2"/>
  <c r="F269" i="2"/>
  <c r="F265" i="2"/>
  <c r="F262" i="2"/>
  <c r="F258" i="2"/>
  <c r="F248" i="2"/>
  <c r="F252" i="2" s="1"/>
  <c r="F243" i="2"/>
  <c r="F240" i="2"/>
  <c r="F236" i="2"/>
  <c r="F233" i="2"/>
  <c r="F230" i="2"/>
  <c r="F222" i="2"/>
  <c r="F216" i="2"/>
  <c r="F212" i="2"/>
  <c r="F209" i="2"/>
  <c r="F203" i="2"/>
  <c r="F204" i="2" s="1"/>
  <c r="F200" i="2"/>
  <c r="F199" i="2"/>
  <c r="F198" i="2"/>
  <c r="F197" i="2"/>
  <c r="F196" i="2"/>
  <c r="F191" i="2"/>
  <c r="F185" i="2"/>
  <c r="F181" i="2"/>
  <c r="F179" i="2"/>
  <c r="F176" i="2"/>
  <c r="F173" i="2"/>
  <c r="F159" i="2"/>
  <c r="F157" i="2"/>
  <c r="F167" i="2" s="1"/>
  <c r="F147" i="2"/>
  <c r="F142" i="2"/>
  <c r="F143" i="2" s="1"/>
  <c r="F134" i="2"/>
  <c r="F130" i="2"/>
  <c r="F129" i="2"/>
  <c r="F125" i="2"/>
  <c r="F119" i="2"/>
  <c r="F116" i="2"/>
  <c r="F113" i="2"/>
  <c r="F110" i="2"/>
  <c r="F103" i="2"/>
  <c r="F95" i="2"/>
  <c r="F88" i="2"/>
  <c r="F92" i="2" s="1"/>
  <c r="F86" i="2"/>
  <c r="F81" i="2"/>
  <c r="F76" i="2"/>
  <c r="F73" i="2"/>
  <c r="F63" i="2"/>
  <c r="F59" i="2"/>
  <c r="F48" i="2"/>
  <c r="F45" i="2"/>
  <c r="F44" i="2"/>
  <c r="F41" i="2"/>
  <c r="F36" i="2"/>
  <c r="F30" i="2"/>
  <c r="F21" i="2"/>
  <c r="F24" i="2" s="1"/>
  <c r="F9" i="2"/>
  <c r="F99" i="2" l="1"/>
  <c r="F284" i="2"/>
  <c r="F285" i="2" s="1"/>
  <c r="F126" i="2"/>
  <c r="F182" i="2"/>
  <c r="F131" i="2"/>
  <c r="F14" i="2"/>
  <c r="F148" i="2"/>
  <c r="F37" i="2"/>
  <c r="F201" i="2"/>
  <c r="F25" i="2" l="1"/>
  <c r="F286" i="2"/>
  <c r="F135" i="2"/>
  <c r="F217" i="2"/>
  <c r="F253" i="2" s="1"/>
  <c r="C15" i="2"/>
  <c r="G15" i="2" s="1"/>
  <c r="C134" i="2"/>
  <c r="G134" i="2" s="1"/>
  <c r="C283" i="2"/>
  <c r="G283" i="2" s="1"/>
  <c r="C282" i="2"/>
  <c r="C262" i="2"/>
  <c r="G262" i="2" s="1"/>
  <c r="C240" i="2"/>
  <c r="G240" i="2" s="1"/>
  <c r="C203" i="2"/>
  <c r="G203" i="2" s="1"/>
  <c r="C200" i="2"/>
  <c r="G200" i="2" s="1"/>
  <c r="C199" i="2"/>
  <c r="G199" i="2" s="1"/>
  <c r="C198" i="2"/>
  <c r="G198" i="2" s="1"/>
  <c r="C197" i="2"/>
  <c r="G197" i="2" s="1"/>
  <c r="C196" i="2"/>
  <c r="C181" i="2"/>
  <c r="G181" i="2" s="1"/>
  <c r="C176" i="2"/>
  <c r="G176" i="2" s="1"/>
  <c r="C159" i="2"/>
  <c r="C157" i="2"/>
  <c r="G157" i="2" s="1"/>
  <c r="C142" i="2"/>
  <c r="C125" i="2"/>
  <c r="C119" i="2"/>
  <c r="G119" i="2" s="1"/>
  <c r="C103" i="2"/>
  <c r="G103" i="2" s="1"/>
  <c r="C167" i="2" l="1"/>
  <c r="G167" i="2" s="1"/>
  <c r="G159" i="2"/>
  <c r="C126" i="2"/>
  <c r="G126" i="2" s="1"/>
  <c r="G125" i="2"/>
  <c r="C143" i="2"/>
  <c r="G143" i="2" s="1"/>
  <c r="G142" i="2"/>
  <c r="C201" i="2"/>
  <c r="G201" i="2" s="1"/>
  <c r="G196" i="2"/>
  <c r="C284" i="2"/>
  <c r="G284" i="2" s="1"/>
  <c r="G282" i="2"/>
  <c r="C88" i="2"/>
  <c r="C86" i="2"/>
  <c r="G86" i="2" s="1"/>
  <c r="C59" i="2"/>
  <c r="G59" i="2" s="1"/>
  <c r="C48" i="2"/>
  <c r="G48" i="2" s="1"/>
  <c r="C45" i="2"/>
  <c r="G45" i="2" s="1"/>
  <c r="C44" i="2"/>
  <c r="G44" i="2" s="1"/>
  <c r="C41" i="2"/>
  <c r="G41" i="2" s="1"/>
  <c r="C36" i="2"/>
  <c r="G36" i="2" s="1"/>
  <c r="C21" i="2"/>
  <c r="C9" i="2"/>
  <c r="G9" i="2" s="1"/>
  <c r="F287" i="2" l="1"/>
  <c r="F17" i="2"/>
  <c r="C24" i="2"/>
  <c r="G24" i="2" s="1"/>
  <c r="G21" i="2"/>
  <c r="C92" i="2"/>
  <c r="G92" i="2" s="1"/>
  <c r="G88" i="2"/>
  <c r="C53" i="2"/>
  <c r="C130" i="2"/>
  <c r="G130" i="2" s="1"/>
  <c r="C129" i="2"/>
  <c r="G129" i="2" s="1"/>
  <c r="C14" i="2" l="1"/>
  <c r="G14" i="2" s="1"/>
  <c r="C265" i="2" l="1"/>
  <c r="G265" i="2" s="1"/>
  <c r="C277" i="2" l="1"/>
  <c r="G277" i="2" s="1"/>
  <c r="C269" i="2"/>
  <c r="G269" i="2" s="1"/>
  <c r="C258" i="2"/>
  <c r="G258" i="2" s="1"/>
  <c r="C131" i="2" l="1"/>
  <c r="C135" i="2" l="1"/>
  <c r="G135" i="2" s="1"/>
  <c r="G131" i="2"/>
  <c r="C243" i="2"/>
  <c r="G243" i="2" s="1"/>
  <c r="C236" i="2"/>
  <c r="G236" i="2" s="1"/>
  <c r="C230" i="2"/>
  <c r="G230" i="2" s="1"/>
  <c r="C227" i="2"/>
  <c r="C212" i="2"/>
  <c r="G212" i="2" s="1"/>
  <c r="C209" i="2"/>
  <c r="G209" i="2" s="1"/>
  <c r="C191" i="2"/>
  <c r="G191" i="2" s="1"/>
  <c r="C185" i="2"/>
  <c r="G185" i="2" s="1"/>
  <c r="C179" i="2"/>
  <c r="G179" i="2" s="1"/>
  <c r="C173" i="2"/>
  <c r="G173" i="2" s="1"/>
  <c r="C147" i="2"/>
  <c r="G147" i="2" s="1"/>
  <c r="C113" i="2"/>
  <c r="G113" i="2" s="1"/>
  <c r="C110" i="2"/>
  <c r="G110" i="2" s="1"/>
  <c r="C81" i="2"/>
  <c r="G81" i="2" s="1"/>
  <c r="C76" i="2"/>
  <c r="G76" i="2" s="1"/>
  <c r="C73" i="2"/>
  <c r="G73" i="2" s="1"/>
  <c r="C68" i="2"/>
  <c r="G68" i="2" s="1"/>
  <c r="C63" i="2"/>
  <c r="G63" i="2" s="1"/>
  <c r="C30" i="2"/>
  <c r="C216" i="2"/>
  <c r="G216" i="2" s="1"/>
  <c r="C222" i="2"/>
  <c r="G222" i="2" s="1"/>
  <c r="C37" i="2" l="1"/>
  <c r="G30" i="2"/>
  <c r="C95" i="2"/>
  <c r="G95" i="2" s="1"/>
  <c r="G37" i="2" l="1"/>
  <c r="C99" i="2"/>
  <c r="G99" i="2" l="1"/>
  <c r="C204" i="2"/>
  <c r="G204" i="2" s="1"/>
  <c r="C182" i="2"/>
  <c r="G182" i="2" s="1"/>
  <c r="C280" i="2"/>
  <c r="C285" i="2" l="1"/>
  <c r="G285" i="2" s="1"/>
  <c r="G280" i="2"/>
  <c r="C217" i="2"/>
  <c r="G217" i="2" s="1"/>
  <c r="C286" i="2" l="1"/>
  <c r="G286" i="2" s="1"/>
  <c r="C248" i="2"/>
  <c r="G248" i="2" s="1"/>
  <c r="C233" i="2"/>
  <c r="C116" i="2"/>
  <c r="G116" i="2" s="1"/>
  <c r="C244" i="2" l="1"/>
  <c r="G233" i="2"/>
  <c r="C120" i="2"/>
  <c r="G120" i="2" s="1"/>
  <c r="C25" i="2"/>
  <c r="C252" i="2"/>
  <c r="G252" i="2" s="1"/>
  <c r="C148" i="2"/>
  <c r="G148" i="2" s="1"/>
  <c r="C136" i="2" l="1"/>
  <c r="G136" i="2" s="1"/>
  <c r="G25" i="2"/>
  <c r="G244" i="2"/>
  <c r="C253" i="2"/>
  <c r="C287" i="2" l="1"/>
  <c r="G287" i="2" s="1"/>
  <c r="G253" i="2"/>
  <c r="C17" i="2"/>
  <c r="G17" i="2" s="1"/>
</calcChain>
</file>

<file path=xl/sharedStrings.xml><?xml version="1.0" encoding="utf-8"?>
<sst xmlns="http://schemas.openxmlformats.org/spreadsheetml/2006/main" count="563" uniqueCount="228">
  <si>
    <t xml:space="preserve">Государственная администрация Рыбницкого района и г. Рыбницы 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</si>
  <si>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</si>
  <si>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</si>
  <si>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</si>
  <si>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</si>
  <si>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</si>
  <si>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</si>
  <si>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</si>
  <si>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</si>
  <si>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</si>
  <si>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</si>
  <si>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</si>
  <si>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</si>
  <si>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</si>
  <si>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</si>
  <si>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</si>
  <si>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</si>
  <si>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</si>
  <si>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</si>
  <si>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</si>
  <si>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</si>
  <si>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</si>
  <si>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</si>
  <si>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</si>
  <si>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</si>
  <si>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</si>
  <si>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</si>
  <si>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</si>
  <si>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</si>
  <si>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</si>
  <si>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</si>
  <si>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</si>
  <si>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</si>
  <si>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</si>
  <si>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</si>
  <si>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</si>
  <si>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</si>
  <si>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</si>
  <si>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</si>
  <si>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</si>
  <si>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</si>
  <si>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</si>
  <si>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ВСЕГО расходов по Фонду капитальных вложений Приднестровской Молдавской Республики</t>
  </si>
  <si>
    <t>Правительство Приднестровской Молдавской Республики</t>
  </si>
  <si>
    <t xml:space="preserve">Государственная служба по культуре и историческому наследию Приднестровской Молдавской Республики </t>
  </si>
  <si>
    <t xml:space="preserve">Министерство иностранных дел Приднестровской Молдавской Республики </t>
  </si>
  <si>
    <t>Судебный департамент при Верховном суде Приднестровской Молдавской Республики</t>
  </si>
  <si>
    <t>Государственный таможенный комитет Приднестровской Молдавской Республики</t>
  </si>
  <si>
    <t>Итого по подстатье 240240</t>
  </si>
  <si>
    <t>Капитальные вложения в строительство прочих объектов (240270)</t>
  </si>
  <si>
    <t xml:space="preserve">Счетная палата Приднестровской Молдавской Республики </t>
  </si>
  <si>
    <t>Капитальный ремонт парка "Октябрьский" в г. Бендеры, в том числе проектные работы</t>
  </si>
  <si>
    <t>Восстановление парка Витгенштейна, г. Каменка, в том числе проектные работы</t>
  </si>
  <si>
    <t>Государственная служба управления документацией и архивами Приднестровской Молдавской Республики</t>
  </si>
  <si>
    <t>Приобретение комплекса строений, расположенного по адресу: г. Тирасполь, ул.  Ленина, д. 1/1</t>
  </si>
  <si>
    <t>Участие Правительства в осуществлении отдельных программ (290 000)</t>
  </si>
  <si>
    <t>Государственная администрация Рыбницкого района и г. Рыбницы</t>
  </si>
  <si>
    <t>Итого по подстатье 290 000</t>
  </si>
  <si>
    <t>Капитальный ремонт административного здания УГАИ, расположенного по адресу: г. Бендеры, ул. Тимирязева, 2а, в том числе проектные работы</t>
  </si>
  <si>
    <t>Капитальный ремонт городского стадиона, расположенного по адресу: г. Днестровск, ул. Строителей</t>
  </si>
  <si>
    <t>Разработка проектно-сметной документации</t>
  </si>
  <si>
    <t>Реконструкция картодрома, расположенного по адресу : г. Григориополь, ул. Васканова, б/н</t>
  </si>
  <si>
    <t>Реконструкция операционного блока ГУ "Дубоссарская центральная районная больница", расположенного по адресу: г. Дубоссары, ул. Фрунзе, 46</t>
  </si>
  <si>
    <t xml:space="preserve">Устройство приточно-вытяжной вентиляции ФАПа с. Янтарное ГУ "Каменская центральная районная больница", расположенного по адресу: с. Янтарное, ул. Ленина, 18 А </t>
  </si>
  <si>
    <t>Реконструкция СВА с. Дойбаны под размещение единого комплекса для проживания одиноких граждан пожилого возраста, расположенного по адресу: с. Дойбаны-1, ул. Молодежная, д. 8</t>
  </si>
  <si>
    <t>Оборудование пищеблока механической  (приточно-вытяжной) вентиляцией ГОУ "Бендерская С(К)ОШИ III, IV, VII видов", расположенного по адресу: г. Бендеры, ул. 12 Октября, 81в</t>
  </si>
  <si>
    <t>Капитальный ремонт МДОУ "Центр развития ребенка "Ивушка", расположенного по адресу: г. Слободзея, ул. Ленина, 76/1</t>
  </si>
  <si>
    <t>Ремонт стадиона "Октомбрие", расположенного по адресу: г. Каменка, пер. Кирова, 2, в том числе проектные работы</t>
  </si>
  <si>
    <t>Капитальный ремонт СВА с. Протягайловка ГУ "Бендерский центр амбулаторно-поликлинической помощи", расположенного по адресу: с. Протягайловка, пер. Первомайский, 6</t>
  </si>
  <si>
    <t>Капитальный ремонт ГОУ "Бендерский детский дом для детей-сирот и детей, оставшихся без попечения родителей", расположенного по адресу: г. Бендеры, ул. Ленинградская, 20, в том числе ремонт дорожного покрытия</t>
  </si>
  <si>
    <t>Капитальный ремонт здания Министерства иностранных дел ПМР, расположенного по адресу: г. Тирасполь, ул. Свердлова, 45</t>
  </si>
  <si>
    <t>Капитальный ремонт поликлиники МГБ ПМР, расположенной по адресу: г. Тирасполь, ул. Мира, 27</t>
  </si>
  <si>
    <t>Капитальный ремонт здания Счетной палаты, расположенного по адресу: г. Тирасполь, ул. Ленина 1/2</t>
  </si>
  <si>
    <t>Капитальный ремонт здания Слободзейского районного суда, расположенного по адресу: г. Слободзея, ул. Ленина, 74</t>
  </si>
  <si>
    <t xml:space="preserve">"О республиканском бюджете на 2024 год" </t>
  </si>
  <si>
    <t>ДОХОДЫ ВСЕГО, в том числе:</t>
  </si>
  <si>
    <t>Экспертиза проектно-сметной документации по капитальному ремонту зданий и сооружений</t>
  </si>
  <si>
    <t>к  Закону Приднестровской Молдавской Республики</t>
  </si>
  <si>
    <t>Экспертиза проектно-сметной документации по строительству зданий и сооружений</t>
  </si>
  <si>
    <t>Итого по подстатье 240270</t>
  </si>
  <si>
    <t>Приложение № 2.2</t>
  </si>
  <si>
    <t xml:space="preserve">Оборудование здания государственных архивов, расположенного по адресу:  г. Тирасполь, ул. Текстильщиков, 36,  для обеспечения сохранности документов на нетрадиционных носителях </t>
  </si>
  <si>
    <t xml:space="preserve">Приобретение оборудования для спортивных залов корпусов № 1 и № 3 и спортивного зала инженерно-технического института, оборудование спортивных площадок студенческого городка, инженерно-технического института и спортивно-оздоровительного комплекса "Содружество" </t>
  </si>
  <si>
    <t>Строительство пристройки к зданию корпуса ГУ "Тираспольский психоневрологический дом-интернат", расположенному по адресу: г. Тирасполь, ул. Гвардейская, 9, в том числе проектные работы</t>
  </si>
  <si>
    <t xml:space="preserve">Реконструкция летнего кинотеатра в г. Слободзее, в том числе благоустройство территории </t>
  </si>
  <si>
    <t>Капитальный ремонт помещений скорой медицинской помощи, приемного отделения  ГУ "Каменская центральная районная больница", расположенного по адресу: г. Каменка, ул. Кирова, 300/2, в том числе проектные работы</t>
  </si>
  <si>
    <t>Капитальный ремонт ГУ "Бендерский психоневрологический дом-интернат", расположенного по адресу: г. Бендеры, ул. Пионерская, 15</t>
  </si>
  <si>
    <t>Капитальный ремонт МДОУ "Центр развития ребенка "Лучик", расположенного по адресу: г. Слободзея, ул. Солнечная, 31</t>
  </si>
  <si>
    <t>Государственная служба по спорту Приднестровской Молдавской Республики</t>
  </si>
  <si>
    <t xml:space="preserve">Капитальный ремонт братской могилы советских воинов и памятника односельчанам, погибшим в годы Великой Отечественной войны 1941–1945 годы, с. Плоть, центр села </t>
  </si>
  <si>
    <t>Благоустройство территории, ремонт памятников, освещение Кургана Славы, Дубоссарский район, трасса Тирасполь–Дубоссары</t>
  </si>
  <si>
    <t>Капитальный ремонт ГОУ "Глинойская специальная коррекционная школа-интернат для детей-сирот и детей, оставшихся без попечения родителей, VIII вида", расположенного по адресу: с. Глиное, Слободзейский район, ул. Котовского, 1</t>
  </si>
  <si>
    <t>Установка мемориальных плит воинам, погибшим в Великой Отечественной войне, на Мемориале Славы, г. Тирасполь</t>
  </si>
  <si>
    <t>Благоустройство Мемориала воинской славы (устройство стелы, облицовка стен гранитными плитами, мощение тротуарной плиткой), г. Бендеры, площадь Героев</t>
  </si>
  <si>
    <t>Ремонт стены памяти (вертикального панно), установка гранитных плит с фамилиями погибших, замощение тротуарной плиткой территории мемориального ансамбля воинам, погибшим в годы Великой Отечественной войны 1941–1945 годов, с. Тея, ул. Ленина (возле здания Дома культуры)</t>
  </si>
  <si>
    <t>Замощение тротуарной плиткой по периметру захоронения могилы кавалера орденов Славы 3 степеней Дарьева Григория Никитовича, с. Шипка (сельское кладбище)</t>
  </si>
  <si>
    <t>ОСТАТКИ, сложившиеся по состоянию на 01.01.2024 г. ВСЕГО, в том числе:</t>
  </si>
  <si>
    <t>Отчисления от единого таможенного платежа</t>
  </si>
  <si>
    <t>Часть остатка средств, сложившихся по состоянию на 1 января 2023 года от отчисления от единого социального налога</t>
  </si>
  <si>
    <t>Прочие поступления</t>
  </si>
  <si>
    <t xml:space="preserve">РАСХОДЫ ВСЕГО, в том числе: </t>
  </si>
  <si>
    <t>Реконструкция операционного блока, отделения хирургии № 1, отделения гнойной хирургии,  ГУ "Рыбницкая центральная районная больница", расположенных по адресу:  г. Рыбница, ул. Грибоедова, 3, в том числе проектные работы</t>
  </si>
  <si>
    <t>Строительство крытой подъездной эстакады ГУ "Каменская центральная районная больница",  расположенной по адресу: г. Каменка, ул. Кирова, 300б, в том числе проектные работы</t>
  </si>
  <si>
    <t>Устройство детского городка по адресу: с. Терновка, ул. Ленина, 42а</t>
  </si>
  <si>
    <t>Реконструкция административного-хозяйственного комплекса строений МОУ "Григориопольская ОСШ 2 им. А. Стоева с лицейскими классами", расположенного по адресу: г. Григориополь,  ул. К. Маркса,187</t>
  </si>
  <si>
    <t>Благоустройство парка им. Кирова в г. Рыбнице (обустройство беседки, установка малых архитектурных форм, строительство вспомогательного помещения в районе летней эстрадной площадки)</t>
  </si>
  <si>
    <t>Благоустройство (мощение плиткой) территории МОУ "Окницкая ООШ – детский сад", расположенной по адресу: Каменский район, с. Окница, ул. Шевченко, 70</t>
  </si>
  <si>
    <t>Благоустройство (мощение плиткой) территории  МОУ  "Кузьминская ООШ – детский сад", расположенной по адресу: с. Кузьмин, ул. Солтыса, 64</t>
  </si>
  <si>
    <t>Министерство обороны Приднестровской Молдавской Республики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</si>
  <si>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</si>
  <si>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Создание Республиканского приюта для содержания безнадзорных животных</t>
  </si>
  <si>
    <t>Капитальные вложения в строительство коммунальных объектов (240250)</t>
  </si>
  <si>
    <t>Итого по подстатье 240250</t>
  </si>
  <si>
    <t>Прочие расходные материалы и предметы снабжения (110360)</t>
  </si>
  <si>
    <t>Приобретение материалов для выполнения хозяйственным способом капитального ремонта зданий в ГУП ОК "Днестровские зори"</t>
  </si>
  <si>
    <t>Итого по подстатье 110360</t>
  </si>
  <si>
    <t>Капитальный ремонт СВА Коротное ГУЗ "Днестровская городская больница", расположенной по адресу: с. Коротное, ул. Фрунзе, 5б, в том числе проектные работы и благоустройство территории</t>
  </si>
  <si>
    <t>Министерство просвещения  Приднестровской Молдавской Республики</t>
  </si>
  <si>
    <t xml:space="preserve">Капитальный ремонт МОУ "Каменская ОСШ № 3", расположенного по адресу:  г. Каменка, ул. Кирова, 59, в том числе проектные работы 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</si>
  <si>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</si>
  <si>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МОУ "Окницкая ООШ – детский сад", расположенного по адресу: Каменский район, с. Окница, ул. Шевченко, 70</t>
  </si>
  <si>
    <t>Капитальный ремонт МОУ "Грушковская ООШ – детский сад", расположенного по адресу: Каменский район, с. Грушка, ул. Фрунзе, 146</t>
  </si>
  <si>
    <t>Капитальный ремонт МОУ "Подоймская ОСШ – детский сад", расположенного по адресу: с. Подойма, ул. Ленина, 94</t>
  </si>
  <si>
    <t>Капитальный ремонт учебного корпуса ГОУ ВПО "Приднестровской государственный институт им. А. Г. Рубинштейна", расположенного по адресу: г. Тирасполь, ул. Луначарского, 26</t>
  </si>
  <si>
    <t>Капитальный ремонт здания Каменского районного суда, расположенного по адресу: г. Каменка, ул. Ленина, 21</t>
  </si>
  <si>
    <t>Мероприятия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  на 2024–2025 годы</t>
  </si>
  <si>
    <t>Капитальный ремонт скульптурной композиции, капитальный ремонт стен, благоустройство территории, установка памятных плит, устройство ограждения Мемориала жертвам фашизма, г. Дубоссары, ул. Зои   Космодемьянской, 22а</t>
  </si>
  <si>
    <t>Ремонт и благоустройство Мемориала Славы, парк им. П. Х. Витгенштейна</t>
  </si>
  <si>
    <t>Ремонт и благоустройство мемориального комплекса, посвященного участникам Великой Отечественной войны, воинам-интернационалистам и защитникам Приднестровья, городское кладбище в г. Каменке</t>
  </si>
  <si>
    <t>Итого по мероприятиям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на 2024–2025 годы</t>
  </si>
  <si>
    <t>Капитальный ремонт кровли и благоустройство Дома официальных приемов Администрации Президента Приднестровской Молдавской Республики, расположенного по адресу: г. Тирасполь, ул. Мира, 50, в том числе проектные работы</t>
  </si>
  <si>
    <t>Министерство просвещения Приднестровской Молдавской Республики</t>
  </si>
  <si>
    <t>Приобретение противопожарного оборудования, сейфов, приборов учета, производственного и хозяйственного инвентаря для здания государственных архивов, расположенного по адресу:   г. Тирасполь, ул. Текстильщиков, 36</t>
  </si>
  <si>
    <t>Разработка и экспертиза проектно-сметной документации по строительству зданий и сооружений (кредиторская задолженность за 2023 год – 770 рублей)</t>
  </si>
  <si>
    <t>ГОУ "ПГУ им. Т. Г. Шевченко"</t>
  </si>
  <si>
    <t>Строительство административно-бытового здания с переходной галереей, пункта охраны, комплекса гаражей машин СМП, ремонтной зоны с автомойкой ГУ "Республиканский центр скорой медицинской помощи", расположенного по адресу: г. Тирасполь, ул. Суворова, 33, в том числе проектные работы</t>
  </si>
  <si>
    <t>Строительство не завершенного строительством здания под пищеблок и прачечный блок ГУ "Республиканская клиническая больница", расположенного  по адресу: г. Тирасполь, ул. Мира, 33, в том числе проектные работы  (кредиторская задолженность за 2023 год – 891 550 рублей)</t>
  </si>
  <si>
    <t>Реконструкция  терапевтического корпуса ГУ "Республиканская клиническая больница" под размещение обучающего (симуляционного) центра и администрации ГУ "Республиканская клиническая больница", расположенного по адресу: г. Тирасполь, ул. Мира, 33, в том числе проектные работы</t>
  </si>
  <si>
    <t>Реконструкция поликлиники ГУ "Слободзейская центральная районная больница", расположенной по адресу:  г. Слободзея,                                                                         ул. Ленина, 98 "а", в том числе проектные работы и   благоустройство</t>
  </si>
  <si>
    <t>Реконструкция поликлиники ГУ "Григориопольская центральная районная больница", расположенной по адресу: г. Григориополь,                                                                ул. Дзержинского, 34, в том числе проектные работы и благоустройство</t>
  </si>
  <si>
    <t>Строительство СВА с. Гиска ГУ "Бендерский центр амбулаторно-поликлинической помощи", расположенного по адресу: с. Гиска,                                                               ул. Ленина, 173 "а", в том числе проектные работы и благоустройство территории</t>
  </si>
  <si>
    <t>Благоустройство территории ГОУ "Бендерская специальная (коррекционная) общеобразовательная школа-интернат III, IV, VIII видов", расположенной по адресу: г. Бендеры, ул. 12 Октября, 81в  (кредиторская задолженность за 2023 год – 421 рубль)</t>
  </si>
  <si>
    <t>Реконструкция Тираспольского городского стадиона им. Е. Я. Шинкаренко (2 этап), расположенного по адресу: г. Тирасполь,                                                                     ул. Мира, 21,и ледового катка, расположенного по адресу: г.Тирасполь, ул.Синева, 3,  в том числе проектные работы</t>
  </si>
  <si>
    <t>Создание государственного историко-краевеческого музея (в составе Екатерининского парка) (3 этап), в том числе проектные работы</t>
  </si>
  <si>
    <t>Реконструкция гребной базы МОУ ДО "Григориопольская ДЮСШ", ЦПКиО, расположенной по адресу: г. Григориополь,                                                                           ул. Васканова</t>
  </si>
  <si>
    <t xml:space="preserve">Строительство спортивно-актового зала под спортивные залы бокса МУДО "ДЮСШ г. Рыбница", расположенного по адресу:                                                                        г. Рыбница, ул. Юбилейная, 33 </t>
  </si>
  <si>
    <t>Благоустройство набережной р. Днестр по ул. Вальченко (вдоль жилого дома № 33 по ул. Вальченко до моста Рыбница – Резина)</t>
  </si>
  <si>
    <t>Благоустройство (мощение плиткой) территории МОУ "Подоймская ОСШ – детский сад", расположенной по адресу: с. Подойма,                                                                 ул. Ленина, 94</t>
  </si>
  <si>
    <t xml:space="preserve"> ГОУ "ПГУ им. Т. Г. Шевченко" </t>
  </si>
  <si>
    <t>Благоустройство студенческого городка</t>
  </si>
  <si>
    <t xml:space="preserve">Оснащение экспозиции Музея археологии Приднестровья </t>
  </si>
  <si>
    <t xml:space="preserve">Приобретение оборудования для корпусов "Б" и "В" </t>
  </si>
  <si>
    <t>Строительство водопроводной сети по ул. Молодежной в с. Терновка Слободзейского района, в том числе проектные работы (кредиторская задолженность за 2023 год – 297 629 рублей)</t>
  </si>
  <si>
    <t>Устройство фундамента для грузовых платформенных весов на ТПП "Вадул-луй-Водэ", в том числе благоустройство прилегающей территории, вынос инженерных сетей и проектные работы по адресу: Дубоссарский район, полоса отвода автомобильной дороги Тирасполь-Рыбница-Кошница, на отм.0+100м</t>
  </si>
  <si>
    <t>Изготовление и монтаж металлического ограждения и калитки ГОУ СПО "Бендерский педагогический колледж", расположенного по адресу: г. Бендеры, ул. П. Морозова, 8, со стороны ул. Интернационалистов, г. Бендеры.</t>
  </si>
  <si>
    <t>Капитальный ремонт ГУЗ "Днестровская городская больница", расположенного по адресу: г. Днестровск, ул. Терпиловского, 1 (замена оконных блоков) (кредиторская задолженность за 2023 года – 11 976 рублей)</t>
  </si>
  <si>
    <t>Капитальный ремонт фасада и входной группы здания главного корпуса ГОУ "Днестровский техникум энергетики и компьютерных технологий", расположенного по адресу: г. Днестровск, ул. Строителей, 38, в том числе проектные работы</t>
  </si>
  <si>
    <t>Капитальный ремонт МС(К)ОУ № 2 (дети с ограниченными возможностями здоровья), расположенного по адресу: г. Тирасполь,                                                                пер. Труда, 2а</t>
  </si>
  <si>
    <t>Капитальный ремонт Дома культуры с.Фрунзе, в том числе проектные работы</t>
  </si>
  <si>
    <t>Капитальный ремонт Дома культуры с. Коротное</t>
  </si>
  <si>
    <t>Капитальный ремонт МОУ "Краснооктябрьская НОШ – детский сад",  расположенного по адресу: с. Красный Октябрь,                                                                                 ул. Молодежная, 46</t>
  </si>
  <si>
    <t xml:space="preserve">Капитальный ремонт МОУ"Катериновская  ОСШ  им. А. С. Пушкина", расположенного по адресу: с. Катериновка, ул. Приходского, 16 </t>
  </si>
  <si>
    <t>Капитальный ремонт учебного корпуса № 7, медицинский факультет, расположенного по адресу: г. Тирасполь, ул. Мира, д. 33, в том числе проектные работы</t>
  </si>
  <si>
    <t>Капитальный ремонт учебного корпуса № 3, расположенного по адресу: г. Тирасполь, ул. 25 Октября, 128</t>
  </si>
  <si>
    <t>Капитальный ремонт учебного корпуса № 11 (экономический факультет ), расположенного по адресу: г. Тирасполь,  бульвар Гагарина, 2</t>
  </si>
  <si>
    <t>Капитальный ремонт 2 этажа Дома официальных приемов Администрации Президента Приднестровской Молдавской Республики, расположенного по адресу: г. Тирасполь, ул. Мира, 50</t>
  </si>
  <si>
    <t>Капитальный ремонт столовой ГОУ "Республиканский кадетский корпус им. светлейшего князя Г. А. Потемкина-Таврического" МВД ПМР, расположенного по адресу: г. Бендеры, ул. З. Космодемьянской, 8б, в том числе проектные работы</t>
  </si>
  <si>
    <t>Снятие и установка новой плитки с бордюрами, озеленение, установка скамеек, установка урн, реставрация стелы, поливочная система памятного знака "Слава героям-освободителям"(кредиторская задолженность за 2023 год – 3 581 рубль)</t>
  </si>
  <si>
    <t>Реконструкция памятника советским воинам, погибшим в годы Великой Отечественной войны 1941–1945 годов, с. Кицканы,                                                                          ул. Каушанская</t>
  </si>
  <si>
    <t>Ремонт скульптуры солдата, замощение тротуарной плиткой периметра захоронения, установка гранитных плит с фамилиями на братской могиле советских воинов, погибших в годы Великой Отечественной войны 1941–1945 годов, с. Шипка,  ул. Ленина, 87 (центр села)</t>
  </si>
  <si>
    <t>Ремонт скульптуры солдата, замощение тротуарной плиткой периметра захоронения, установка гранитных плит с фамилиями на братской могиле советских воинов, погибших в годы Великой Отечественной войны 1941–1945 годов, с. Токмазея, ул. Ленина, 183</t>
  </si>
  <si>
    <t>Ремонт скульптуры солдата, замощение тротуарной плиткой периметра захоронения, установка гранитных плит с фамилиями на братской могиле советских воинов, погибших в годы Великой Отечественной войны 1941–1945 годов, с. Тея, ул. Ленина, 9</t>
  </si>
  <si>
    <t>Обновление материально-технической базы учебных мастерских  инженерно-технического института, расположенного по адресу:                                                              г. Тирасполь, ул. Восстания, 2а (станки и иное оборудование для механической мастерской и учебное оборудование для электромонтажной мастерской)</t>
  </si>
  <si>
    <t>Реконструкция здания (санитарные узлы) ГОУ СПО "Приднестровский государственный медицинский колледж                                                                        им. Л. А. Тарасевича", расположенного по адресу: г. Бендеры, ул. Гагарина, 25, в том числе проектные работы</t>
  </si>
  <si>
    <t>Благоустройство территории (мощение плиткой) парка им. Александра Невского на территории исторического военно-мемориального комплекса "Бендерская крепость"</t>
  </si>
  <si>
    <t>Строительство спортивного комплекса в г. Слободзее, в том числе проектные работы</t>
  </si>
  <si>
    <t>Реконструкция здания, расположенного по адресу:  г. Тирасполь, ул. Текстильщиков, 36, в том числе проектные работы</t>
  </si>
  <si>
    <t>Мероприятия по технологическому присоединению всех объектов (блокпостов) республики к сетям электроснабжения, в т. ч. проектные, строительно-монтажные, пуско-наладочные работы</t>
  </si>
  <si>
    <t xml:space="preserve">Строительство общественного туалета на ТПП "Бендеры (Каушаны)", расположенном по адресу: г. Бендеры, ул. 40 лет МССР, в том числе проектные работы и благоустройство территории </t>
  </si>
  <si>
    <t>Капитальный ремонт помещений кардиологического корпуса, лит. С, ГУ "Республиканская клиническая больница", расположенного по адресу: г. Тирасполь, ул. Мира, 33</t>
  </si>
  <si>
    <t>Завершение работ по капитальному ремонту зданий литер "Л", "К", "Е" (Фламинго) в ГУП "ОК "Днестровские зори"</t>
  </si>
  <si>
    <t>Капитальный ремонт ГУ "Приднестровский государственный художественный музей". Здание, литер А, расположенное по адресу: г. Бендеры, ул. Калинина, 43</t>
  </si>
  <si>
    <t>Капитальный ремонт на территории режимной зоны Учреждения исполнения наказаний № 3, расположенного по адресу:                                                                            г. Тирасполь, ул. С. Лазо, 7, –  капитальный ремонт фасада и частичный ремонт кровли здания колонии поселения мужского участка</t>
  </si>
  <si>
    <t>1.1</t>
  </si>
  <si>
    <t>1.2</t>
  </si>
  <si>
    <t>1.3</t>
  </si>
  <si>
    <t>2.1</t>
  </si>
  <si>
    <t>1</t>
  </si>
  <si>
    <t>2</t>
  </si>
  <si>
    <t>3</t>
  </si>
  <si>
    <t>Реконструкция Учреждения исполнения наказаний № 1, расположенного по адресу: Григориопольский район,  п. Глиное,                                                                           ул. Микояна, 60, – строительство футбольно-волейбольного поля с резиновым покрытием и разметкой на территории режимной зоны, в т.ч. проектные работы</t>
  </si>
  <si>
    <t>Реконструкция Учреждения исполнения наказаний № 1 , расположенного по адресу: Григориопольский район, п. Глиное,                                                                ул. Микояна, 60 – строительство канализационных сетей, очистных сооружений для хозяйственно-бытовых стоков, в т.ч. проектные работы и геодезические изыскания</t>
  </si>
  <si>
    <t>Ремонт скульптуры солдата, установка гранитных плит с фамилиями погибших на братской могиле советских воинов, погибших в годы Великой Отечественной войны 1941–1945 годов, с. Спея, ул. Ленина (напротив здания Дома культуры)</t>
  </si>
  <si>
    <t>Строительство спортивного комплекса по адресу:  г. Дубоссары, ул. Ленина, 159, в том числе проектные работы, 2 этап</t>
  </si>
  <si>
    <t>предлагаемая редакция</t>
  </si>
  <si>
    <t>отклонение</t>
  </si>
  <si>
    <t>Реконструкция педиатрического стационара ГУ «Республиканский центр   матери и ребенка» по адресу: г. Тирасполь, ул. 1 Мая, 58, в том числе   проектные работы</t>
  </si>
  <si>
    <t>Капитальный ремонт помещений корпуса «Д» ГОУ СПО «Приднестровский   государственный медицинский колледж им. Л.А. Тарасевича», расположенного по   адресу: г. Бендеры, ул. Гагарина, 25, под клинику сестринского ухода</t>
  </si>
  <si>
    <t>Капитальный ремонт инфекционного корпуса, лит. И, ГУ "Республиканская клиническая больница", расположенного по адресу:  г. Тирасполь, ул. Мира, 33 (1 этап), в том числе проектные работы</t>
  </si>
  <si>
    <t>Капитальный ремонт инфекционного корпуса, лит. И, ГУ "Республиканская клиническая больница", расположенного по адресу: г. Тирасполь, ул. Мира, 33 (1 этап), в том числе проектные работы</t>
  </si>
  <si>
    <t>Капитальный ремонт инфекционного отделения ГУ "Дубоссарская центральная районная больница", расположенного по адресу:  г. Дубоссары, ул. Моргулец, 3, в том числе проектные работы</t>
  </si>
  <si>
    <t xml:space="preserve">Капитальный ремонт здания пищеблока ГУ "Каменская центральная районная больница", расположенного по адресу: г. Каменка,  ул. Кирова, 300 "в", в том числе проектные работы </t>
  </si>
  <si>
    <t>Капитальный ремонт поликлиники ГУ "Дубоссарская центральная районная больница", расположенной по адресу: г. Дубоссары, ул. Моргулец, 3, в том числе проектные работы и благоустройство</t>
  </si>
  <si>
    <t>Капитальный ремонт здания компьютерной томографии ГУ "Республиканская клиническая больница", расположенного по адресу:  г. Тирасполь, ул. Мира, 33</t>
  </si>
  <si>
    <t>Капитальный ремонт инфекционного отделения ГУ "Дубоссарская центральная районная больница", расположенного по адресу: г. Дубоссары, ул. Моргулец, 3, в том числе проектные работы</t>
  </si>
  <si>
    <t xml:space="preserve">Капитальный ремонт здания пищеблока ГУ "Каменская центральная районная больница", расположенного по адресу: г. Каменка, ул. Кирова, 300 "в", в том числе проектные работы </t>
  </si>
  <si>
    <t>Капитальный ремонт здания компьютерной томографии ГУ "Республиканская клиническая больница", расположенного по адресу: г. Тирасполь, ул. Мира, 33</t>
  </si>
  <si>
    <t>Капитальный ремонт   мягкой кровли корпуса отделения химиотерапии   ГУ «Республиканская клиническая больница», расположенного по адресу: г.   Тирасполь, ул. Мира, 33</t>
  </si>
  <si>
    <t>Капитальный ремонт хозяйственного блока, неврологического, кардиологического   и терапевтического отделений ГУ "Рыбницкая центральная районная   больница", расположенных по адресу: г. Рыбница, ул. Грибоедова, 3, в том   числе проектные</t>
  </si>
  <si>
    <t>Капитальный ремонт санитарных узлов ГУ «Каменская центральная районная больница», расположенных по адресу: г. Каменка, ул. Кирова, 300</t>
  </si>
  <si>
    <t>1.</t>
  </si>
  <si>
    <t>Завершение строительства базы отдыха "Прометей", расположенной по адресу: Слободзейский район, земли Кицканского лесничества ГУП "РЛПХ"</t>
  </si>
  <si>
    <t>Капитальный ремонт СВА с. Парканы ГУ "Бендерский центр амбулаторно-поликлинической   помощи", расположенной по адресу: с. Парканы, ул. Ленина, 83а, в том числе проектные работы и благоустройство</t>
  </si>
  <si>
    <t xml:space="preserve">Капитальный ремонт дорожного полотна на ТПП «Мост Рыбница» расположенного по адресу: г. Рыбница, ул. Горького </t>
  </si>
  <si>
    <t>Реконструкция акушерско-гинекологического стационара ГУ "Бендерский центр матери и ребенка", расположенного по адресу: г. Бендеры, ул. Протягайловская, 6, в том числе проектные работы</t>
  </si>
  <si>
    <t>Создание спортивного комплекса на территории МОУ "БСОШ № 15" , расположенной по адресу: г. Бендеры,  ул. Т. Кручок, 17, в том числе проектные работы</t>
  </si>
  <si>
    <t>Завершение благоустройства территории МОУ "Бендерская гимназия № 1",  расположенной по адресу: г. Бендеры, ул. Шестакова, 27</t>
  </si>
  <si>
    <t>Капитальный ремонт 2 этажа здания ГОУ  СПО "Училище олимпийского резерва", расположенного по адресу: г. Тирасполь, пер. Одесский, 2</t>
  </si>
  <si>
    <t>Капитальный ремонт ГОУ "Парканская средняя общеобразовательная школа-интернат", расположенного по адресу: с. Парканы, ул. Димитрова, 4</t>
  </si>
  <si>
    <t>Капитальный ремонт переходной галереи, соединяющей главный корпус с лечебным 3-х этажным корпусом с восстановлением металлических несущих конструкций, ГУ "Бендерская центральная городская больница", расположенной по адресу: г. Бендеры, ул. Б. Восстания, 146, в том числе проектные работы</t>
  </si>
  <si>
    <t>действующая редакция</t>
  </si>
  <si>
    <t>Отчисления от единого таможенного платежа с 1 января по 29 февраля 2024 года  в размере 20,46 %, с 1 марта по 31 декабря 2024 года в размере 27,0 %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</si>
  <si>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2024 год</t>
  </si>
  <si>
    <t>Отчисления от единого таможенного платежа с 1 января по 29 февраля 2024 года  в размере 20,46 %; с 1 марта по 31 мая 2024 года в размере 27,0 %; с 1 июня по 31 декабря 2024 года в размере 32,47 %.</t>
  </si>
  <si>
    <t>Создание государственного историко-краеведческого музея (в составе Екатерининского парка) (3 этап), в том числе проектные работы</t>
  </si>
  <si>
    <t xml:space="preserve">Реконструкция газовой котельной УБЭПиК И УУР, расположенной по адресу г. Тирасполь, ул. К. Либкнехта, 167 </t>
  </si>
  <si>
    <t>3.</t>
  </si>
  <si>
    <t xml:space="preserve">Капитальный ремонт кровли административного здания УБЭПиК И УУР, расположенного по адресу г. Тирасполь, ул. К. Либкнехта, 167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</si>
</sst>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.00\ _L_-;\-* #,##0.00\ _L_-;_-* &quot;-&quot;??\ _L_-;_-@_-"/>
    <numFmt numFmtId="166" formatCode="_-* #,##0_-;\-* #,##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166" fontId="5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3" fontId="5" fillId="0" borderId="1" xfId="6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5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2 2" xfId="8"/>
    <cellStyle name="Финансовый 2 3" xfId="6"/>
    <cellStyle name="Финансовый 2 4" xfId="5"/>
    <cellStyle name="Финансовый 3" xfId="4"/>
    <cellStyle name="Финансовый 4" xfId="7"/>
  </cellStyles>
  <dxfs count="0"/>
  <tableStyles count="0" defaultTableStyle="TableStyleMedium2" defaultPivotStyle="PivotStyleLight16"/>
  <colors>
    <mruColors>
      <color rgb="FFFF99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89"/>
  <sheetViews>
    <sheetView tabSelected="1" view="pageBreakPreview" zoomScale="70" zoomScaleNormal="70" zoomScaleSheetLayoutView="70" workbookViewId="0">
      <pane xSplit="1" ySplit="8" topLeftCell="B249" activePane="bottomRight" state="frozen"/>
      <selection pane="topRight" activeCell="B1" sqref="B1"/>
      <selection pane="bottomLeft" activeCell="A9" sqref="A9"/>
      <selection pane="bottomRight" activeCell="G227" activeCellId="1" sqref="C227 G227"/>
    </sheetView>
  </sheetViews>
  <sheetFormatPr defaultColWidth="8.6640625" defaultRowHeight="13.2" x14ac:dyDescent="0.25"/>
  <cols>
    <col min="1" max="1" width="4.33203125" style="1" customWidth="1"/>
    <col min="2" max="2" width="83" style="39" customWidth="1"/>
    <col min="3" max="3" width="14.6640625" style="4" customWidth="1"/>
    <col min="4" max="4" width="4.33203125" style="1" customWidth="1"/>
    <col min="5" max="5" width="83" style="39" customWidth="1"/>
    <col min="6" max="7" width="14.6640625" style="4" customWidth="1"/>
    <col min="8" max="8" width="11" style="2" customWidth="1"/>
    <col min="9" max="9" width="8.6640625" style="2" customWidth="1"/>
    <col min="10" max="10" width="8.6640625" style="2"/>
    <col min="11" max="11" width="8.6640625" style="2" customWidth="1"/>
    <col min="12" max="16384" width="8.6640625" style="2"/>
  </cols>
  <sheetData>
    <row r="1" spans="1:7" ht="15.6" x14ac:dyDescent="0.25">
      <c r="A1" s="30"/>
      <c r="B1" s="29"/>
      <c r="C1" s="21"/>
      <c r="D1" s="30"/>
      <c r="E1" s="29"/>
      <c r="G1" s="21" t="s">
        <v>80</v>
      </c>
    </row>
    <row r="2" spans="1:7" ht="15.6" x14ac:dyDescent="0.25">
      <c r="A2" s="30"/>
      <c r="B2" s="29"/>
      <c r="C2" s="21"/>
      <c r="D2" s="30"/>
      <c r="E2" s="29"/>
      <c r="G2" s="21" t="s">
        <v>77</v>
      </c>
    </row>
    <row r="3" spans="1:7" ht="15.6" x14ac:dyDescent="0.25">
      <c r="A3" s="30"/>
      <c r="B3" s="30"/>
      <c r="C3" s="23"/>
      <c r="D3" s="30"/>
      <c r="E3" s="30"/>
      <c r="G3" s="23" t="s">
        <v>74</v>
      </c>
    </row>
    <row r="4" spans="1:7" ht="15.6" x14ac:dyDescent="0.25">
      <c r="A4" s="22"/>
      <c r="B4" s="5"/>
      <c r="C4" s="22"/>
      <c r="D4" s="22"/>
      <c r="E4" s="5"/>
      <c r="F4" s="22"/>
      <c r="G4" s="22"/>
    </row>
    <row r="5" spans="1:7" ht="15.75" customHeight="1" x14ac:dyDescent="0.25">
      <c r="A5" s="27"/>
      <c r="B5" s="59" t="s">
        <v>222</v>
      </c>
      <c r="C5" s="59"/>
      <c r="D5" s="59"/>
      <c r="E5" s="59"/>
      <c r="F5" s="59"/>
      <c r="G5" s="24"/>
    </row>
    <row r="6" spans="1:7" ht="15.6" x14ac:dyDescent="0.25">
      <c r="A6" s="38"/>
      <c r="B6" s="38"/>
      <c r="C6" s="38"/>
      <c r="D6" s="38"/>
      <c r="E6" s="38"/>
      <c r="F6" s="38"/>
      <c r="G6" s="24"/>
    </row>
    <row r="7" spans="1:7" ht="15.6" x14ac:dyDescent="0.25">
      <c r="A7" s="57" t="s">
        <v>220</v>
      </c>
      <c r="B7" s="57"/>
      <c r="C7" s="57"/>
      <c r="D7" s="57" t="s">
        <v>194</v>
      </c>
      <c r="E7" s="57"/>
      <c r="F7" s="57"/>
      <c r="G7" s="58" t="s">
        <v>195</v>
      </c>
    </row>
    <row r="8" spans="1:7" ht="31.2" x14ac:dyDescent="0.25">
      <c r="A8" s="28" t="s">
        <v>9</v>
      </c>
      <c r="B8" s="28" t="s">
        <v>10</v>
      </c>
      <c r="C8" s="40" t="s">
        <v>18</v>
      </c>
      <c r="D8" s="41" t="s">
        <v>9</v>
      </c>
      <c r="E8" s="28" t="s">
        <v>10</v>
      </c>
      <c r="F8" s="7" t="s">
        <v>18</v>
      </c>
      <c r="G8" s="58"/>
    </row>
    <row r="9" spans="1:7" ht="21.75" customHeight="1" x14ac:dyDescent="0.25">
      <c r="A9" s="31" t="s">
        <v>187</v>
      </c>
      <c r="B9" s="32" t="s">
        <v>96</v>
      </c>
      <c r="C9" s="7">
        <f>SUM(C10:C12)</f>
        <v>12134425</v>
      </c>
      <c r="D9" s="33" t="s">
        <v>187</v>
      </c>
      <c r="E9" s="32" t="s">
        <v>96</v>
      </c>
      <c r="F9" s="7">
        <f>SUM(F10:F12)</f>
        <v>12134425</v>
      </c>
      <c r="G9" s="7">
        <f>F9-C9</f>
        <v>0</v>
      </c>
    </row>
    <row r="10" spans="1:7" ht="21.75" customHeight="1" x14ac:dyDescent="0.25">
      <c r="A10" s="34" t="s">
        <v>183</v>
      </c>
      <c r="B10" s="35" t="s">
        <v>97</v>
      </c>
      <c r="C10" s="9">
        <v>10303396</v>
      </c>
      <c r="D10" s="36" t="s">
        <v>183</v>
      </c>
      <c r="E10" s="35" t="s">
        <v>97</v>
      </c>
      <c r="F10" s="9">
        <v>10303396</v>
      </c>
      <c r="G10" s="9">
        <f t="shared" ref="G10:G77" si="0">F10-C10</f>
        <v>0</v>
      </c>
    </row>
    <row r="11" spans="1:7" ht="36" customHeight="1" x14ac:dyDescent="0.25">
      <c r="A11" s="34" t="s">
        <v>184</v>
      </c>
      <c r="B11" s="35" t="s">
        <v>98</v>
      </c>
      <c r="C11" s="9">
        <v>426766</v>
      </c>
      <c r="D11" s="36" t="s">
        <v>184</v>
      </c>
      <c r="E11" s="35" t="s">
        <v>98</v>
      </c>
      <c r="F11" s="9">
        <v>426766</v>
      </c>
      <c r="G11" s="9">
        <f t="shared" si="0"/>
        <v>0</v>
      </c>
    </row>
    <row r="12" spans="1:7" ht="21.75" customHeight="1" x14ac:dyDescent="0.25">
      <c r="A12" s="34" t="s">
        <v>185</v>
      </c>
      <c r="B12" s="35" t="s">
        <v>99</v>
      </c>
      <c r="C12" s="9">
        <v>1404263</v>
      </c>
      <c r="D12" s="36" t="s">
        <v>185</v>
      </c>
      <c r="E12" s="35" t="s">
        <v>99</v>
      </c>
      <c r="F12" s="9">
        <v>1404263</v>
      </c>
      <c r="G12" s="9">
        <f t="shared" si="0"/>
        <v>0</v>
      </c>
    </row>
    <row r="13" spans="1:7" ht="15" customHeight="1" x14ac:dyDescent="0.25">
      <c r="A13" s="34"/>
      <c r="B13" s="35"/>
      <c r="C13" s="40"/>
      <c r="D13" s="36"/>
      <c r="E13" s="35"/>
      <c r="F13" s="7"/>
      <c r="G13" s="9"/>
    </row>
    <row r="14" spans="1:7" ht="21.75" customHeight="1" x14ac:dyDescent="0.25">
      <c r="A14" s="31" t="s">
        <v>188</v>
      </c>
      <c r="B14" s="6" t="s">
        <v>75</v>
      </c>
      <c r="C14" s="7">
        <f>C15</f>
        <v>241444694</v>
      </c>
      <c r="D14" s="33" t="s">
        <v>188</v>
      </c>
      <c r="E14" s="6" t="s">
        <v>75</v>
      </c>
      <c r="F14" s="7">
        <f>F15</f>
        <v>271974091</v>
      </c>
      <c r="G14" s="7">
        <f t="shared" si="0"/>
        <v>30529397</v>
      </c>
    </row>
    <row r="15" spans="1:7" ht="54.75" customHeight="1" x14ac:dyDescent="0.25">
      <c r="A15" s="34" t="s">
        <v>186</v>
      </c>
      <c r="B15" s="8" t="s">
        <v>221</v>
      </c>
      <c r="C15" s="9">
        <f>217293935+23676759+474000</f>
        <v>241444694</v>
      </c>
      <c r="D15" s="36" t="s">
        <v>186</v>
      </c>
      <c r="E15" s="10" t="s">
        <v>223</v>
      </c>
      <c r="F15" s="9">
        <f>217293935+23676759+474000+30529397</f>
        <v>271974091</v>
      </c>
      <c r="G15" s="9">
        <f t="shared" si="0"/>
        <v>30529397</v>
      </c>
    </row>
    <row r="16" spans="1:7" ht="15" customHeight="1" x14ac:dyDescent="0.25">
      <c r="A16" s="34"/>
      <c r="B16" s="8"/>
      <c r="C16" s="9"/>
      <c r="D16" s="36"/>
      <c r="E16" s="10"/>
      <c r="F16" s="9"/>
      <c r="G16" s="9"/>
    </row>
    <row r="17" spans="1:169" ht="21.75" customHeight="1" x14ac:dyDescent="0.25">
      <c r="A17" s="31" t="s">
        <v>189</v>
      </c>
      <c r="B17" s="6" t="s">
        <v>100</v>
      </c>
      <c r="C17" s="7">
        <f>C136+C253+C286</f>
        <v>253579119.19999999</v>
      </c>
      <c r="D17" s="33" t="s">
        <v>189</v>
      </c>
      <c r="E17" s="6" t="s">
        <v>100</v>
      </c>
      <c r="F17" s="7">
        <f>F136+F253+F286</f>
        <v>284108516.19999999</v>
      </c>
      <c r="G17" s="7">
        <f t="shared" si="0"/>
        <v>30529397</v>
      </c>
    </row>
    <row r="18" spans="1:169" ht="15.6" x14ac:dyDescent="0.25">
      <c r="A18" s="60" t="s">
        <v>11</v>
      </c>
      <c r="B18" s="60"/>
      <c r="C18" s="60"/>
      <c r="D18" s="60" t="s">
        <v>11</v>
      </c>
      <c r="E18" s="60"/>
      <c r="F18" s="60"/>
      <c r="G18" s="9"/>
    </row>
    <row r="19" spans="1:169" s="3" customFormat="1" ht="15.6" x14ac:dyDescent="0.3">
      <c r="A19" s="62" t="s">
        <v>35</v>
      </c>
      <c r="B19" s="62"/>
      <c r="C19" s="62"/>
      <c r="D19" s="62" t="s">
        <v>35</v>
      </c>
      <c r="E19" s="62"/>
      <c r="F19" s="62"/>
      <c r="G19" s="9"/>
    </row>
    <row r="20" spans="1:169" s="3" customFormat="1" ht="15.6" x14ac:dyDescent="0.3">
      <c r="A20" s="60" t="s">
        <v>19</v>
      </c>
      <c r="B20" s="60"/>
      <c r="C20" s="60"/>
      <c r="D20" s="60" t="s">
        <v>19</v>
      </c>
      <c r="E20" s="60"/>
      <c r="F20" s="60"/>
      <c r="G20" s="9"/>
    </row>
    <row r="21" spans="1:169" s="3" customFormat="1" ht="21.75" customHeight="1" x14ac:dyDescent="0.3">
      <c r="A21" s="43">
        <v>1</v>
      </c>
      <c r="B21" s="10" t="s">
        <v>60</v>
      </c>
      <c r="C21" s="11">
        <f>2000000+3000000</f>
        <v>5000000</v>
      </c>
      <c r="D21" s="43">
        <v>1</v>
      </c>
      <c r="E21" s="10" t="s">
        <v>60</v>
      </c>
      <c r="F21" s="11">
        <f>2000000+3000000</f>
        <v>5000000</v>
      </c>
      <c r="G21" s="9">
        <f t="shared" si="0"/>
        <v>0</v>
      </c>
      <c r="H21" s="39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</row>
    <row r="22" spans="1:169" s="3" customFormat="1" ht="36" customHeight="1" x14ac:dyDescent="0.3">
      <c r="A22" s="43">
        <v>2</v>
      </c>
      <c r="B22" s="10" t="s">
        <v>78</v>
      </c>
      <c r="C22" s="11">
        <v>150000</v>
      </c>
      <c r="D22" s="43">
        <v>2</v>
      </c>
      <c r="E22" s="10" t="s">
        <v>78</v>
      </c>
      <c r="F22" s="11">
        <v>150000</v>
      </c>
      <c r="G22" s="9">
        <f t="shared" si="0"/>
        <v>0</v>
      </c>
      <c r="H22" s="39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</row>
    <row r="23" spans="1:169" s="3" customFormat="1" ht="36" customHeight="1" x14ac:dyDescent="0.3">
      <c r="A23" s="43">
        <v>3</v>
      </c>
      <c r="B23" s="10" t="s">
        <v>133</v>
      </c>
      <c r="C23" s="11">
        <v>770</v>
      </c>
      <c r="D23" s="43">
        <v>3</v>
      </c>
      <c r="E23" s="10" t="s">
        <v>133</v>
      </c>
      <c r="F23" s="11">
        <v>770</v>
      </c>
      <c r="G23" s="9">
        <f t="shared" si="0"/>
        <v>0</v>
      </c>
      <c r="H23" s="39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</row>
    <row r="24" spans="1:169" s="3" customFormat="1" ht="15.6" x14ac:dyDescent="0.3">
      <c r="A24" s="43"/>
      <c r="B24" s="12" t="s">
        <v>12</v>
      </c>
      <c r="C24" s="7">
        <f>SUM(C21:C23)</f>
        <v>5150770</v>
      </c>
      <c r="D24" s="43"/>
      <c r="E24" s="12" t="s">
        <v>12</v>
      </c>
      <c r="F24" s="7">
        <f>SUM(F21:F23)</f>
        <v>5150770</v>
      </c>
      <c r="G24" s="9">
        <f t="shared" si="0"/>
        <v>0</v>
      </c>
      <c r="H24" s="39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</row>
    <row r="25" spans="1:169" s="3" customFormat="1" ht="15.6" x14ac:dyDescent="0.3">
      <c r="A25" s="43"/>
      <c r="B25" s="12" t="s">
        <v>34</v>
      </c>
      <c r="C25" s="7">
        <f>SUM(C24)</f>
        <v>5150770</v>
      </c>
      <c r="D25" s="43"/>
      <c r="E25" s="12" t="s">
        <v>34</v>
      </c>
      <c r="F25" s="7">
        <f>SUM(F24)</f>
        <v>5150770</v>
      </c>
      <c r="G25" s="9">
        <f t="shared" si="0"/>
        <v>0</v>
      </c>
      <c r="H25" s="39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</row>
    <row r="26" spans="1:169" s="3" customFormat="1" ht="32.25" customHeight="1" x14ac:dyDescent="0.3">
      <c r="A26" s="62" t="s">
        <v>29</v>
      </c>
      <c r="B26" s="62"/>
      <c r="C26" s="62"/>
      <c r="D26" s="62" t="s">
        <v>29</v>
      </c>
      <c r="E26" s="62"/>
      <c r="F26" s="62"/>
      <c r="G26" s="9">
        <f t="shared" si="0"/>
        <v>0</v>
      </c>
    </row>
    <row r="27" spans="1:169" s="3" customFormat="1" ht="15.6" x14ac:dyDescent="0.3">
      <c r="A27" s="60" t="s">
        <v>53</v>
      </c>
      <c r="B27" s="60"/>
      <c r="C27" s="60"/>
      <c r="D27" s="60" t="s">
        <v>53</v>
      </c>
      <c r="E27" s="60"/>
      <c r="F27" s="60"/>
      <c r="G27" s="9">
        <f t="shared" si="0"/>
        <v>0</v>
      </c>
    </row>
    <row r="28" spans="1:169" s="3" customFormat="1" ht="50.1" customHeight="1" x14ac:dyDescent="0.3">
      <c r="A28" s="43">
        <v>1</v>
      </c>
      <c r="B28" s="13" t="s">
        <v>81</v>
      </c>
      <c r="C28" s="11">
        <v>1000000</v>
      </c>
      <c r="D28" s="43">
        <v>1</v>
      </c>
      <c r="E28" s="13" t="s">
        <v>81</v>
      </c>
      <c r="F28" s="11">
        <v>1000000</v>
      </c>
      <c r="G28" s="9">
        <f t="shared" si="0"/>
        <v>0</v>
      </c>
    </row>
    <row r="29" spans="1:169" s="3" customFormat="1" ht="50.1" customHeight="1" x14ac:dyDescent="0.3">
      <c r="A29" s="43">
        <v>2</v>
      </c>
      <c r="B29" s="13" t="s">
        <v>132</v>
      </c>
      <c r="C29" s="11">
        <v>850000</v>
      </c>
      <c r="D29" s="43">
        <v>2</v>
      </c>
      <c r="E29" s="13" t="s">
        <v>132</v>
      </c>
      <c r="F29" s="11">
        <v>850000</v>
      </c>
      <c r="G29" s="9">
        <f t="shared" si="0"/>
        <v>0</v>
      </c>
    </row>
    <row r="30" spans="1:169" s="3" customFormat="1" ht="15.6" x14ac:dyDescent="0.3">
      <c r="A30" s="43"/>
      <c r="B30" s="12" t="s">
        <v>12</v>
      </c>
      <c r="C30" s="7">
        <f>SUM(C28:C29)</f>
        <v>1850000</v>
      </c>
      <c r="D30" s="43"/>
      <c r="E30" s="12" t="s">
        <v>12</v>
      </c>
      <c r="F30" s="7">
        <f>SUM(F28:F29)</f>
        <v>1850000</v>
      </c>
      <c r="G30" s="9">
        <f t="shared" si="0"/>
        <v>0</v>
      </c>
    </row>
    <row r="31" spans="1:169" s="3" customFormat="1" ht="15.6" x14ac:dyDescent="0.3">
      <c r="A31" s="60" t="s">
        <v>134</v>
      </c>
      <c r="B31" s="60"/>
      <c r="C31" s="60"/>
      <c r="D31" s="60" t="s">
        <v>134</v>
      </c>
      <c r="E31" s="60"/>
      <c r="F31" s="60"/>
      <c r="G31" s="9">
        <f t="shared" si="0"/>
        <v>0</v>
      </c>
    </row>
    <row r="32" spans="1:169" s="3" customFormat="1" ht="69.900000000000006" customHeight="1" x14ac:dyDescent="0.3">
      <c r="A32" s="43">
        <v>1</v>
      </c>
      <c r="B32" s="8" t="s">
        <v>82</v>
      </c>
      <c r="C32" s="9">
        <v>1606296</v>
      </c>
      <c r="D32" s="43">
        <v>1</v>
      </c>
      <c r="E32" s="8" t="s">
        <v>82</v>
      </c>
      <c r="F32" s="9">
        <v>1606296</v>
      </c>
      <c r="G32" s="9">
        <f t="shared" si="0"/>
        <v>0</v>
      </c>
    </row>
    <row r="33" spans="1:7" s="3" customFormat="1" ht="69.900000000000006" customHeight="1" x14ac:dyDescent="0.3">
      <c r="A33" s="43">
        <v>2</v>
      </c>
      <c r="B33" s="8" t="s">
        <v>172</v>
      </c>
      <c r="C33" s="9">
        <v>1074500</v>
      </c>
      <c r="D33" s="43">
        <v>2</v>
      </c>
      <c r="E33" s="8" t="s">
        <v>172</v>
      </c>
      <c r="F33" s="9">
        <v>1074500</v>
      </c>
      <c r="G33" s="9">
        <f t="shared" si="0"/>
        <v>0</v>
      </c>
    </row>
    <row r="34" spans="1:7" s="3" customFormat="1" ht="21.75" customHeight="1" x14ac:dyDescent="0.3">
      <c r="A34" s="43">
        <v>3</v>
      </c>
      <c r="B34" s="8" t="s">
        <v>151</v>
      </c>
      <c r="C34" s="11">
        <v>4400000</v>
      </c>
      <c r="D34" s="43">
        <v>3</v>
      </c>
      <c r="E34" s="8" t="s">
        <v>151</v>
      </c>
      <c r="F34" s="11">
        <v>4400000</v>
      </c>
      <c r="G34" s="9">
        <f t="shared" si="0"/>
        <v>0</v>
      </c>
    </row>
    <row r="35" spans="1:7" s="3" customFormat="1" ht="21.75" customHeight="1" x14ac:dyDescent="0.3">
      <c r="A35" s="43">
        <v>4</v>
      </c>
      <c r="B35" s="8" t="s">
        <v>150</v>
      </c>
      <c r="C35" s="11">
        <v>1017300</v>
      </c>
      <c r="D35" s="43">
        <v>4</v>
      </c>
      <c r="E35" s="8" t="s">
        <v>150</v>
      </c>
      <c r="F35" s="11">
        <v>1017300</v>
      </c>
      <c r="G35" s="9">
        <f t="shared" si="0"/>
        <v>0</v>
      </c>
    </row>
    <row r="36" spans="1:7" s="3" customFormat="1" ht="15.6" x14ac:dyDescent="0.3">
      <c r="A36" s="43"/>
      <c r="B36" s="12" t="s">
        <v>12</v>
      </c>
      <c r="C36" s="7">
        <f>SUM(C32:C35)</f>
        <v>8098096</v>
      </c>
      <c r="D36" s="43"/>
      <c r="E36" s="12" t="s">
        <v>12</v>
      </c>
      <c r="F36" s="7">
        <f>SUM(F32:F35)</f>
        <v>8098096</v>
      </c>
      <c r="G36" s="9">
        <f t="shared" si="0"/>
        <v>0</v>
      </c>
    </row>
    <row r="37" spans="1:7" s="3" customFormat="1" ht="15.6" x14ac:dyDescent="0.3">
      <c r="A37" s="43"/>
      <c r="B37" s="12" t="s">
        <v>31</v>
      </c>
      <c r="C37" s="7">
        <f>C36+C30</f>
        <v>9948096</v>
      </c>
      <c r="D37" s="43"/>
      <c r="E37" s="12" t="s">
        <v>31</v>
      </c>
      <c r="F37" s="7">
        <f>F36+F30</f>
        <v>9948096</v>
      </c>
      <c r="G37" s="9">
        <f t="shared" si="0"/>
        <v>0</v>
      </c>
    </row>
    <row r="38" spans="1:7" s="3" customFormat="1" ht="36" customHeight="1" x14ac:dyDescent="0.3">
      <c r="A38" s="62" t="s">
        <v>30</v>
      </c>
      <c r="B38" s="62"/>
      <c r="C38" s="62"/>
      <c r="D38" s="62" t="s">
        <v>30</v>
      </c>
      <c r="E38" s="62"/>
      <c r="F38" s="62"/>
      <c r="G38" s="9">
        <f t="shared" si="0"/>
        <v>0</v>
      </c>
    </row>
    <row r="39" spans="1:7" s="3" customFormat="1" ht="15.6" x14ac:dyDescent="0.3">
      <c r="A39" s="60" t="s">
        <v>17</v>
      </c>
      <c r="B39" s="60"/>
      <c r="C39" s="60"/>
      <c r="D39" s="60" t="s">
        <v>17</v>
      </c>
      <c r="E39" s="60"/>
      <c r="F39" s="60"/>
      <c r="G39" s="9">
        <f t="shared" si="0"/>
        <v>0</v>
      </c>
    </row>
    <row r="40" spans="1:7" s="3" customFormat="1" ht="69.900000000000006" customHeight="1" x14ac:dyDescent="0.3">
      <c r="A40" s="43">
        <v>1</v>
      </c>
      <c r="B40" s="8" t="s">
        <v>135</v>
      </c>
      <c r="C40" s="11">
        <v>5000000</v>
      </c>
      <c r="D40" s="43">
        <v>1</v>
      </c>
      <c r="E40" s="8" t="s">
        <v>135</v>
      </c>
      <c r="F40" s="11">
        <v>5000000</v>
      </c>
      <c r="G40" s="9">
        <f t="shared" si="0"/>
        <v>0</v>
      </c>
    </row>
    <row r="41" spans="1:7" s="3" customFormat="1" ht="69.900000000000006" customHeight="1" x14ac:dyDescent="0.3">
      <c r="A41" s="43">
        <v>2</v>
      </c>
      <c r="B41" s="8" t="s">
        <v>136</v>
      </c>
      <c r="C41" s="11">
        <f>6000000+3263723</f>
        <v>9263723</v>
      </c>
      <c r="D41" s="43">
        <v>2</v>
      </c>
      <c r="E41" s="8" t="s">
        <v>136</v>
      </c>
      <c r="F41" s="11">
        <f>6000000+3263723</f>
        <v>9263723</v>
      </c>
      <c r="G41" s="9">
        <f t="shared" si="0"/>
        <v>0</v>
      </c>
    </row>
    <row r="42" spans="1:7" s="3" customFormat="1" ht="69.900000000000006" customHeight="1" x14ac:dyDescent="0.3">
      <c r="A42" s="43">
        <v>3</v>
      </c>
      <c r="B42" s="8" t="s">
        <v>137</v>
      </c>
      <c r="C42" s="11">
        <v>5000000</v>
      </c>
      <c r="D42" s="43">
        <v>3</v>
      </c>
      <c r="E42" s="8" t="s">
        <v>137</v>
      </c>
      <c r="F42" s="11">
        <v>5000000</v>
      </c>
      <c r="G42" s="9">
        <f t="shared" si="0"/>
        <v>0</v>
      </c>
    </row>
    <row r="43" spans="1:7" s="3" customFormat="1" ht="69.900000000000006" customHeight="1" x14ac:dyDescent="0.3">
      <c r="A43" s="43">
        <v>4</v>
      </c>
      <c r="B43" s="8" t="s">
        <v>173</v>
      </c>
      <c r="C43" s="11">
        <v>500000</v>
      </c>
      <c r="D43" s="43">
        <v>4</v>
      </c>
      <c r="E43" s="8" t="s">
        <v>173</v>
      </c>
      <c r="F43" s="11">
        <v>500000</v>
      </c>
      <c r="G43" s="9">
        <f t="shared" si="0"/>
        <v>0</v>
      </c>
    </row>
    <row r="44" spans="1:7" s="3" customFormat="1" ht="48.75" customHeight="1" x14ac:dyDescent="0.3">
      <c r="A44" s="43">
        <v>5</v>
      </c>
      <c r="B44" s="8" t="s">
        <v>138</v>
      </c>
      <c r="C44" s="11">
        <f>4000000+8966</f>
        <v>4008966</v>
      </c>
      <c r="D44" s="43">
        <v>5</v>
      </c>
      <c r="E44" s="8" t="s">
        <v>138</v>
      </c>
      <c r="F44" s="11">
        <f>4000000+8966</f>
        <v>4008966</v>
      </c>
      <c r="G44" s="9">
        <f t="shared" si="0"/>
        <v>0</v>
      </c>
    </row>
    <row r="45" spans="1:7" s="3" customFormat="1" ht="50.1" customHeight="1" x14ac:dyDescent="0.3">
      <c r="A45" s="43">
        <v>6</v>
      </c>
      <c r="B45" s="8" t="s">
        <v>139</v>
      </c>
      <c r="C45" s="25">
        <f>3000000+25010</f>
        <v>3025010</v>
      </c>
      <c r="D45" s="43">
        <v>6</v>
      </c>
      <c r="E45" s="8" t="s">
        <v>139</v>
      </c>
      <c r="F45" s="25">
        <f>3000000+25010</f>
        <v>3025010</v>
      </c>
      <c r="G45" s="9">
        <f t="shared" si="0"/>
        <v>0</v>
      </c>
    </row>
    <row r="46" spans="1:7" s="3" customFormat="1" ht="36" customHeight="1" x14ac:dyDescent="0.3">
      <c r="A46" s="43">
        <v>7</v>
      </c>
      <c r="B46" s="8" t="s">
        <v>62</v>
      </c>
      <c r="C46" s="11">
        <v>1500000</v>
      </c>
      <c r="D46" s="43">
        <v>7</v>
      </c>
      <c r="E46" s="8" t="s">
        <v>62</v>
      </c>
      <c r="F46" s="11">
        <v>1500000</v>
      </c>
      <c r="G46" s="9">
        <f t="shared" si="0"/>
        <v>0</v>
      </c>
    </row>
    <row r="47" spans="1:7" s="3" customFormat="1" ht="50.1" customHeight="1" x14ac:dyDescent="0.3">
      <c r="A47" s="43">
        <v>8</v>
      </c>
      <c r="B47" s="8" t="s">
        <v>63</v>
      </c>
      <c r="C47" s="11">
        <v>100000</v>
      </c>
      <c r="D47" s="43">
        <v>8</v>
      </c>
      <c r="E47" s="8" t="s">
        <v>63</v>
      </c>
      <c r="F47" s="11">
        <v>100000</v>
      </c>
      <c r="G47" s="9">
        <f t="shared" si="0"/>
        <v>0</v>
      </c>
    </row>
    <row r="48" spans="1:7" s="3" customFormat="1" ht="50.1" customHeight="1" x14ac:dyDescent="0.3">
      <c r="A48" s="43">
        <v>9</v>
      </c>
      <c r="B48" s="10" t="s">
        <v>140</v>
      </c>
      <c r="C48" s="11">
        <f>300000+31458</f>
        <v>331458</v>
      </c>
      <c r="D48" s="43">
        <v>9</v>
      </c>
      <c r="E48" s="10" t="s">
        <v>140</v>
      </c>
      <c r="F48" s="11">
        <f>300000+31458</f>
        <v>331458</v>
      </c>
      <c r="G48" s="9">
        <f t="shared" si="0"/>
        <v>0</v>
      </c>
    </row>
    <row r="49" spans="1:7" s="3" customFormat="1" ht="50.1" customHeight="1" x14ac:dyDescent="0.3">
      <c r="A49" s="43">
        <v>10</v>
      </c>
      <c r="B49" s="10" t="s">
        <v>214</v>
      </c>
      <c r="C49" s="11">
        <v>63725</v>
      </c>
      <c r="D49" s="43">
        <v>10</v>
      </c>
      <c r="E49" s="10" t="s">
        <v>214</v>
      </c>
      <c r="F49" s="11">
        <v>63725</v>
      </c>
      <c r="G49" s="9">
        <f t="shared" si="0"/>
        <v>0</v>
      </c>
    </row>
    <row r="50" spans="1:7" s="3" customFormat="1" ht="69.900000000000006" customHeight="1" x14ac:dyDescent="0.3">
      <c r="A50" s="43">
        <v>11</v>
      </c>
      <c r="B50" s="10" t="s">
        <v>101</v>
      </c>
      <c r="C50" s="11">
        <v>5525163</v>
      </c>
      <c r="D50" s="54">
        <v>11</v>
      </c>
      <c r="E50" s="49" t="s">
        <v>101</v>
      </c>
      <c r="F50" s="55">
        <f>5525163+935084</f>
        <v>6460247</v>
      </c>
      <c r="G50" s="47">
        <f t="shared" si="0"/>
        <v>935084</v>
      </c>
    </row>
    <row r="51" spans="1:7" s="3" customFormat="1" ht="50.1" customHeight="1" x14ac:dyDescent="0.3">
      <c r="A51" s="43">
        <v>12</v>
      </c>
      <c r="B51" s="10" t="s">
        <v>102</v>
      </c>
      <c r="C51" s="11">
        <v>549123</v>
      </c>
      <c r="D51" s="43">
        <v>12</v>
      </c>
      <c r="E51" s="10" t="s">
        <v>102</v>
      </c>
      <c r="F51" s="11">
        <v>549123</v>
      </c>
      <c r="G51" s="9">
        <f t="shared" si="0"/>
        <v>0</v>
      </c>
    </row>
    <row r="52" spans="1:7" s="3" customFormat="1" ht="36" customHeight="1" x14ac:dyDescent="0.3">
      <c r="A52" s="43"/>
      <c r="B52" s="10"/>
      <c r="C52" s="11"/>
      <c r="D52" s="43">
        <v>13</v>
      </c>
      <c r="E52" s="10" t="s">
        <v>196</v>
      </c>
      <c r="F52" s="11">
        <v>2213321</v>
      </c>
      <c r="G52" s="9">
        <f t="shared" si="0"/>
        <v>2213321</v>
      </c>
    </row>
    <row r="53" spans="1:7" s="3" customFormat="1" ht="15.6" x14ac:dyDescent="0.3">
      <c r="A53" s="43"/>
      <c r="B53" s="12" t="s">
        <v>12</v>
      </c>
      <c r="C53" s="7">
        <f>SUM(C40:C51)</f>
        <v>34867168</v>
      </c>
      <c r="D53" s="43"/>
      <c r="E53" s="12" t="s">
        <v>12</v>
      </c>
      <c r="F53" s="7">
        <f>SUM(F40:F52)</f>
        <v>38015573</v>
      </c>
      <c r="G53" s="7">
        <f>F53-C53</f>
        <v>3148405</v>
      </c>
    </row>
    <row r="54" spans="1:7" s="3" customFormat="1" ht="15.6" x14ac:dyDescent="0.3">
      <c r="A54" s="60" t="s">
        <v>21</v>
      </c>
      <c r="B54" s="60"/>
      <c r="C54" s="60"/>
      <c r="D54" s="60" t="s">
        <v>21</v>
      </c>
      <c r="E54" s="60"/>
      <c r="F54" s="60"/>
      <c r="G54" s="9">
        <f t="shared" si="0"/>
        <v>0</v>
      </c>
    </row>
    <row r="55" spans="1:7" s="3" customFormat="1" ht="50.1" customHeight="1" x14ac:dyDescent="0.3">
      <c r="A55" s="43">
        <v>1</v>
      </c>
      <c r="B55" s="13" t="s">
        <v>64</v>
      </c>
      <c r="C55" s="11">
        <v>5700000</v>
      </c>
      <c r="D55" s="43">
        <v>1</v>
      </c>
      <c r="E55" s="13" t="s">
        <v>64</v>
      </c>
      <c r="F55" s="11">
        <v>5700000</v>
      </c>
      <c r="G55" s="9">
        <f t="shared" si="0"/>
        <v>0</v>
      </c>
    </row>
    <row r="56" spans="1:7" s="3" customFormat="1" ht="50.1" customHeight="1" x14ac:dyDescent="0.3">
      <c r="A56" s="43">
        <v>2</v>
      </c>
      <c r="B56" s="13" t="s">
        <v>83</v>
      </c>
      <c r="C56" s="11">
        <v>1996512</v>
      </c>
      <c r="D56" s="43">
        <v>2</v>
      </c>
      <c r="E56" s="13" t="s">
        <v>83</v>
      </c>
      <c r="F56" s="11">
        <v>1996512</v>
      </c>
      <c r="G56" s="9">
        <f t="shared" si="0"/>
        <v>0</v>
      </c>
    </row>
    <row r="57" spans="1:7" s="3" customFormat="1" ht="50.1" customHeight="1" x14ac:dyDescent="0.3">
      <c r="A57" s="43">
        <v>3</v>
      </c>
      <c r="B57" s="13" t="s">
        <v>65</v>
      </c>
      <c r="C57" s="11">
        <v>427774</v>
      </c>
      <c r="D57" s="43">
        <v>3</v>
      </c>
      <c r="E57" s="13" t="s">
        <v>65</v>
      </c>
      <c r="F57" s="11">
        <v>427774</v>
      </c>
      <c r="G57" s="9">
        <f t="shared" si="0"/>
        <v>0</v>
      </c>
    </row>
    <row r="58" spans="1:7" s="3" customFormat="1" ht="69.900000000000006" customHeight="1" x14ac:dyDescent="0.3">
      <c r="A58" s="43">
        <v>4</v>
      </c>
      <c r="B58" s="13" t="s">
        <v>141</v>
      </c>
      <c r="C58" s="11">
        <v>421</v>
      </c>
      <c r="D58" s="43">
        <v>4</v>
      </c>
      <c r="E58" s="13" t="s">
        <v>141</v>
      </c>
      <c r="F58" s="11">
        <v>421</v>
      </c>
      <c r="G58" s="9">
        <f t="shared" si="0"/>
        <v>0</v>
      </c>
    </row>
    <row r="59" spans="1:7" s="3" customFormat="1" ht="15.6" x14ac:dyDescent="0.3">
      <c r="A59" s="43"/>
      <c r="B59" s="12" t="s">
        <v>12</v>
      </c>
      <c r="C59" s="7">
        <f>SUM(C55:C58)</f>
        <v>8124707</v>
      </c>
      <c r="D59" s="43"/>
      <c r="E59" s="12" t="s">
        <v>12</v>
      </c>
      <c r="F59" s="7">
        <f>SUM(F55:F58)</f>
        <v>8124707</v>
      </c>
      <c r="G59" s="9">
        <f t="shared" si="0"/>
        <v>0</v>
      </c>
    </row>
    <row r="60" spans="1:7" s="3" customFormat="1" ht="15.6" x14ac:dyDescent="0.3">
      <c r="A60" s="60" t="s">
        <v>5</v>
      </c>
      <c r="B60" s="60"/>
      <c r="C60" s="60"/>
      <c r="D60" s="60" t="s">
        <v>5</v>
      </c>
      <c r="E60" s="60"/>
      <c r="F60" s="60"/>
      <c r="G60" s="9">
        <f t="shared" si="0"/>
        <v>0</v>
      </c>
    </row>
    <row r="61" spans="1:7" s="3" customFormat="1" ht="69.900000000000006" customHeight="1" x14ac:dyDescent="0.3">
      <c r="A61" s="43">
        <v>1</v>
      </c>
      <c r="B61" s="8" t="s">
        <v>142</v>
      </c>
      <c r="C61" s="9">
        <v>15000000</v>
      </c>
      <c r="D61" s="43">
        <v>1</v>
      </c>
      <c r="E61" s="8" t="s">
        <v>142</v>
      </c>
      <c r="F61" s="9">
        <v>15000000</v>
      </c>
      <c r="G61" s="9">
        <f t="shared" si="0"/>
        <v>0</v>
      </c>
    </row>
    <row r="62" spans="1:7" s="3" customFormat="1" ht="36" customHeight="1" x14ac:dyDescent="0.3">
      <c r="A62" s="43">
        <v>2</v>
      </c>
      <c r="B62" s="8" t="s">
        <v>143</v>
      </c>
      <c r="C62" s="9">
        <v>10000000</v>
      </c>
      <c r="D62" s="43">
        <v>2</v>
      </c>
      <c r="E62" s="8" t="s">
        <v>224</v>
      </c>
      <c r="F62" s="9">
        <f>10000000+1836188+11824985+3572596</f>
        <v>27233769</v>
      </c>
      <c r="G62" s="9">
        <f t="shared" si="0"/>
        <v>17233769</v>
      </c>
    </row>
    <row r="63" spans="1:7" s="3" customFormat="1" ht="15.6" x14ac:dyDescent="0.3">
      <c r="A63" s="43"/>
      <c r="B63" s="12" t="s">
        <v>12</v>
      </c>
      <c r="C63" s="7">
        <f>SUM(C61:C62)</f>
        <v>25000000</v>
      </c>
      <c r="D63" s="43"/>
      <c r="E63" s="12" t="s">
        <v>12</v>
      </c>
      <c r="F63" s="7">
        <f>SUM(F61:F62)</f>
        <v>42233769</v>
      </c>
      <c r="G63" s="7">
        <f t="shared" si="0"/>
        <v>17233769</v>
      </c>
    </row>
    <row r="64" spans="1:7" s="3" customFormat="1" ht="15.6" x14ac:dyDescent="0.3">
      <c r="A64" s="60" t="s">
        <v>13</v>
      </c>
      <c r="B64" s="60"/>
      <c r="C64" s="60"/>
      <c r="D64" s="60" t="s">
        <v>13</v>
      </c>
      <c r="E64" s="60"/>
      <c r="F64" s="60"/>
      <c r="G64" s="9">
        <f t="shared" si="0"/>
        <v>0</v>
      </c>
    </row>
    <row r="65" spans="1:7" s="3" customFormat="1" ht="50.1" customHeight="1" x14ac:dyDescent="0.3">
      <c r="A65" s="43">
        <v>1</v>
      </c>
      <c r="B65" s="13" t="s">
        <v>174</v>
      </c>
      <c r="C65" s="9">
        <v>1900000</v>
      </c>
      <c r="D65" s="43">
        <v>1</v>
      </c>
      <c r="E65" s="13" t="s">
        <v>174</v>
      </c>
      <c r="F65" s="9">
        <v>1900000</v>
      </c>
      <c r="G65" s="9">
        <f t="shared" si="0"/>
        <v>0</v>
      </c>
    </row>
    <row r="66" spans="1:7" s="3" customFormat="1" ht="50.1" customHeight="1" x14ac:dyDescent="0.3">
      <c r="A66" s="43"/>
      <c r="B66" s="13"/>
      <c r="C66" s="9"/>
      <c r="D66" s="43">
        <v>2</v>
      </c>
      <c r="E66" s="13" t="s">
        <v>215</v>
      </c>
      <c r="F66" s="9">
        <v>690000</v>
      </c>
      <c r="G66" s="9">
        <f>F66-C66</f>
        <v>690000</v>
      </c>
    </row>
    <row r="67" spans="1:7" s="3" customFormat="1" ht="36" customHeight="1" x14ac:dyDescent="0.3">
      <c r="A67" s="43"/>
      <c r="B67" s="13"/>
      <c r="C67" s="9"/>
      <c r="D67" s="43">
        <v>3</v>
      </c>
      <c r="E67" s="13" t="s">
        <v>216</v>
      </c>
      <c r="F67" s="9">
        <v>350000</v>
      </c>
      <c r="G67" s="9">
        <f>F67-C67</f>
        <v>350000</v>
      </c>
    </row>
    <row r="68" spans="1:7" s="3" customFormat="1" ht="15.6" x14ac:dyDescent="0.3">
      <c r="A68" s="43"/>
      <c r="B68" s="12" t="s">
        <v>12</v>
      </c>
      <c r="C68" s="7">
        <f>SUM(C65:C65)</f>
        <v>1900000</v>
      </c>
      <c r="D68" s="43"/>
      <c r="E68" s="12" t="s">
        <v>12</v>
      </c>
      <c r="F68" s="7">
        <f>SUM(F65:F67)</f>
        <v>2940000</v>
      </c>
      <c r="G68" s="7">
        <f t="shared" si="0"/>
        <v>1040000</v>
      </c>
    </row>
    <row r="69" spans="1:7" s="3" customFormat="1" ht="15.6" x14ac:dyDescent="0.3">
      <c r="A69" s="60" t="s">
        <v>14</v>
      </c>
      <c r="B69" s="60"/>
      <c r="C69" s="60"/>
      <c r="D69" s="60" t="s">
        <v>14</v>
      </c>
      <c r="E69" s="60"/>
      <c r="F69" s="60"/>
      <c r="G69" s="9">
        <f t="shared" si="0"/>
        <v>0</v>
      </c>
    </row>
    <row r="70" spans="1:7" s="3" customFormat="1" ht="36" customHeight="1" x14ac:dyDescent="0.3">
      <c r="A70" s="43">
        <v>1</v>
      </c>
      <c r="B70" s="13" t="s">
        <v>175</v>
      </c>
      <c r="C70" s="11">
        <v>2000000</v>
      </c>
      <c r="D70" s="43">
        <v>1</v>
      </c>
      <c r="E70" s="13" t="s">
        <v>175</v>
      </c>
      <c r="F70" s="11">
        <v>2000000</v>
      </c>
      <c r="G70" s="9">
        <f t="shared" si="0"/>
        <v>0</v>
      </c>
    </row>
    <row r="71" spans="1:7" s="3" customFormat="1" ht="36" customHeight="1" x14ac:dyDescent="0.3">
      <c r="A71" s="43">
        <v>2</v>
      </c>
      <c r="B71" s="8" t="s">
        <v>84</v>
      </c>
      <c r="C71" s="11">
        <v>2500000</v>
      </c>
      <c r="D71" s="43">
        <v>2</v>
      </c>
      <c r="E71" s="8" t="s">
        <v>84</v>
      </c>
      <c r="F71" s="11">
        <v>2500000</v>
      </c>
      <c r="G71" s="9">
        <f t="shared" si="0"/>
        <v>0</v>
      </c>
    </row>
    <row r="72" spans="1:7" s="3" customFormat="1" ht="21.75" customHeight="1" x14ac:dyDescent="0.3">
      <c r="A72" s="43">
        <v>3</v>
      </c>
      <c r="B72" s="10" t="s">
        <v>103</v>
      </c>
      <c r="C72" s="11">
        <v>973496</v>
      </c>
      <c r="D72" s="43">
        <v>3</v>
      </c>
      <c r="E72" s="10" t="s">
        <v>103</v>
      </c>
      <c r="F72" s="11">
        <v>973496</v>
      </c>
      <c r="G72" s="9">
        <f t="shared" si="0"/>
        <v>0</v>
      </c>
    </row>
    <row r="73" spans="1:7" s="3" customFormat="1" ht="15.6" x14ac:dyDescent="0.3">
      <c r="A73" s="43"/>
      <c r="B73" s="12" t="s">
        <v>12</v>
      </c>
      <c r="C73" s="7">
        <f>SUM(C70:C72)</f>
        <v>5473496</v>
      </c>
      <c r="D73" s="43"/>
      <c r="E73" s="12" t="s">
        <v>12</v>
      </c>
      <c r="F73" s="7">
        <f>SUM(F70:F72)</f>
        <v>5473496</v>
      </c>
      <c r="G73" s="9">
        <f t="shared" si="0"/>
        <v>0</v>
      </c>
    </row>
    <row r="74" spans="1:7" s="3" customFormat="1" ht="15.6" x14ac:dyDescent="0.3">
      <c r="A74" s="60" t="s">
        <v>16</v>
      </c>
      <c r="B74" s="60"/>
      <c r="C74" s="60"/>
      <c r="D74" s="60" t="s">
        <v>16</v>
      </c>
      <c r="E74" s="60"/>
      <c r="F74" s="60"/>
      <c r="G74" s="9">
        <f t="shared" si="0"/>
        <v>0</v>
      </c>
    </row>
    <row r="75" spans="1:7" s="3" customFormat="1" ht="36" customHeight="1" x14ac:dyDescent="0.3">
      <c r="A75" s="43">
        <v>1</v>
      </c>
      <c r="B75" s="10" t="s">
        <v>193</v>
      </c>
      <c r="C75" s="9">
        <v>4117229</v>
      </c>
      <c r="D75" s="43">
        <v>1</v>
      </c>
      <c r="E75" s="10" t="s">
        <v>193</v>
      </c>
      <c r="F75" s="9">
        <v>4117229</v>
      </c>
      <c r="G75" s="9">
        <f t="shared" si="0"/>
        <v>0</v>
      </c>
    </row>
    <row r="76" spans="1:7" s="3" customFormat="1" ht="15.6" x14ac:dyDescent="0.3">
      <c r="A76" s="43"/>
      <c r="B76" s="12" t="s">
        <v>12</v>
      </c>
      <c r="C76" s="7">
        <f>SUM(C75:C75)</f>
        <v>4117229</v>
      </c>
      <c r="D76" s="43"/>
      <c r="E76" s="12" t="s">
        <v>12</v>
      </c>
      <c r="F76" s="7">
        <f>SUM(F75:F75)</f>
        <v>4117229</v>
      </c>
      <c r="G76" s="9">
        <f t="shared" si="0"/>
        <v>0</v>
      </c>
    </row>
    <row r="77" spans="1:7" s="3" customFormat="1" ht="15.6" x14ac:dyDescent="0.3">
      <c r="A77" s="60" t="s">
        <v>2</v>
      </c>
      <c r="B77" s="60"/>
      <c r="C77" s="60"/>
      <c r="D77" s="60" t="s">
        <v>2</v>
      </c>
      <c r="E77" s="60"/>
      <c r="F77" s="60"/>
      <c r="G77" s="9">
        <f t="shared" si="0"/>
        <v>0</v>
      </c>
    </row>
    <row r="78" spans="1:7" s="3" customFormat="1" ht="36" customHeight="1" x14ac:dyDescent="0.3">
      <c r="A78" s="43">
        <v>1</v>
      </c>
      <c r="B78" s="13" t="s">
        <v>61</v>
      </c>
      <c r="C78" s="11">
        <v>4100000</v>
      </c>
      <c r="D78" s="43">
        <v>1</v>
      </c>
      <c r="E78" s="13" t="s">
        <v>61</v>
      </c>
      <c r="F78" s="11">
        <v>4100000</v>
      </c>
      <c r="G78" s="9">
        <f t="shared" ref="G78:G147" si="1">F78-C78</f>
        <v>0</v>
      </c>
    </row>
    <row r="79" spans="1:7" s="3" customFormat="1" ht="50.1" customHeight="1" x14ac:dyDescent="0.3">
      <c r="A79" s="43">
        <v>2</v>
      </c>
      <c r="B79" s="13" t="s">
        <v>144</v>
      </c>
      <c r="C79" s="11">
        <v>4700000</v>
      </c>
      <c r="D79" s="43">
        <v>2</v>
      </c>
      <c r="E79" s="13" t="s">
        <v>144</v>
      </c>
      <c r="F79" s="11">
        <v>4700000</v>
      </c>
      <c r="G79" s="9">
        <f t="shared" si="1"/>
        <v>0</v>
      </c>
    </row>
    <row r="80" spans="1:7" s="3" customFormat="1" ht="50.1" customHeight="1" x14ac:dyDescent="0.3">
      <c r="A80" s="43">
        <v>3</v>
      </c>
      <c r="B80" s="13" t="s">
        <v>104</v>
      </c>
      <c r="C80" s="11">
        <v>406862</v>
      </c>
      <c r="D80" s="43">
        <v>3</v>
      </c>
      <c r="E80" s="13" t="s">
        <v>104</v>
      </c>
      <c r="F80" s="11">
        <v>406862</v>
      </c>
      <c r="G80" s="9">
        <f t="shared" si="1"/>
        <v>0</v>
      </c>
    </row>
    <row r="81" spans="1:7" s="3" customFormat="1" ht="15.6" x14ac:dyDescent="0.3">
      <c r="A81" s="43"/>
      <c r="B81" s="12" t="s">
        <v>12</v>
      </c>
      <c r="C81" s="7">
        <f>SUM(C78:C80)</f>
        <v>9206862</v>
      </c>
      <c r="D81" s="43"/>
      <c r="E81" s="12" t="s">
        <v>12</v>
      </c>
      <c r="F81" s="7">
        <f>SUM(F78:F80)</f>
        <v>9206862</v>
      </c>
      <c r="G81" s="9">
        <f t="shared" si="1"/>
        <v>0</v>
      </c>
    </row>
    <row r="82" spans="1:7" s="3" customFormat="1" ht="15.6" x14ac:dyDescent="0.3">
      <c r="A82" s="60" t="s">
        <v>0</v>
      </c>
      <c r="B82" s="60"/>
      <c r="C82" s="60"/>
      <c r="D82" s="60" t="s">
        <v>0</v>
      </c>
      <c r="E82" s="60"/>
      <c r="F82" s="60"/>
      <c r="G82" s="9">
        <f t="shared" si="1"/>
        <v>0</v>
      </c>
    </row>
    <row r="83" spans="1:7" s="3" customFormat="1" ht="50.1" customHeight="1" x14ac:dyDescent="0.3">
      <c r="A83" s="43">
        <v>1</v>
      </c>
      <c r="B83" s="13" t="s">
        <v>145</v>
      </c>
      <c r="C83" s="11">
        <v>7366409</v>
      </c>
      <c r="D83" s="43">
        <v>1</v>
      </c>
      <c r="E83" s="13" t="s">
        <v>145</v>
      </c>
      <c r="F83" s="11">
        <v>7366409</v>
      </c>
      <c r="G83" s="9">
        <f t="shared" si="1"/>
        <v>0</v>
      </c>
    </row>
    <row r="84" spans="1:7" s="3" customFormat="1" ht="36" customHeight="1" x14ac:dyDescent="0.3">
      <c r="A84" s="43">
        <v>2</v>
      </c>
      <c r="B84" s="13" t="s">
        <v>146</v>
      </c>
      <c r="C84" s="11">
        <v>2700000</v>
      </c>
      <c r="D84" s="43">
        <v>2</v>
      </c>
      <c r="E84" s="13" t="s">
        <v>146</v>
      </c>
      <c r="F84" s="11">
        <v>2700000</v>
      </c>
      <c r="G84" s="9">
        <f t="shared" si="1"/>
        <v>0</v>
      </c>
    </row>
    <row r="85" spans="1:7" s="3" customFormat="1" ht="50.1" customHeight="1" x14ac:dyDescent="0.3">
      <c r="A85" s="43">
        <v>3</v>
      </c>
      <c r="B85" s="13" t="s">
        <v>105</v>
      </c>
      <c r="C85" s="11">
        <v>5723</v>
      </c>
      <c r="D85" s="43">
        <v>3</v>
      </c>
      <c r="E85" s="13" t="s">
        <v>105</v>
      </c>
      <c r="F85" s="11">
        <v>5723</v>
      </c>
      <c r="G85" s="9">
        <f t="shared" si="1"/>
        <v>0</v>
      </c>
    </row>
    <row r="86" spans="1:7" s="3" customFormat="1" ht="15.6" x14ac:dyDescent="0.3">
      <c r="A86" s="43"/>
      <c r="B86" s="12" t="s">
        <v>12</v>
      </c>
      <c r="C86" s="7">
        <f>SUM(C83:C85)</f>
        <v>10072132</v>
      </c>
      <c r="D86" s="43"/>
      <c r="E86" s="12" t="s">
        <v>12</v>
      </c>
      <c r="F86" s="7">
        <f>SUM(F83:F85)</f>
        <v>10072132</v>
      </c>
      <c r="G86" s="9">
        <f t="shared" si="1"/>
        <v>0</v>
      </c>
    </row>
    <row r="87" spans="1:7" s="3" customFormat="1" ht="15.6" x14ac:dyDescent="0.3">
      <c r="A87" s="60" t="s">
        <v>15</v>
      </c>
      <c r="B87" s="60"/>
      <c r="C87" s="60"/>
      <c r="D87" s="60" t="s">
        <v>15</v>
      </c>
      <c r="E87" s="60"/>
      <c r="F87" s="60"/>
      <c r="G87" s="9">
        <f t="shared" si="1"/>
        <v>0</v>
      </c>
    </row>
    <row r="88" spans="1:7" s="3" customFormat="1" ht="21.75" customHeight="1" x14ac:dyDescent="0.3">
      <c r="A88" s="43">
        <v>1</v>
      </c>
      <c r="B88" s="13" t="s">
        <v>52</v>
      </c>
      <c r="C88" s="11">
        <f>4000000+3809705</f>
        <v>7809705</v>
      </c>
      <c r="D88" s="43">
        <v>1</v>
      </c>
      <c r="E88" s="13" t="s">
        <v>52</v>
      </c>
      <c r="F88" s="11">
        <f>4000000+3809705</f>
        <v>7809705</v>
      </c>
      <c r="G88" s="9">
        <f t="shared" si="1"/>
        <v>0</v>
      </c>
    </row>
    <row r="89" spans="1:7" s="3" customFormat="1" ht="50.1" customHeight="1" x14ac:dyDescent="0.3">
      <c r="A89" s="43">
        <v>2</v>
      </c>
      <c r="B89" s="13" t="s">
        <v>147</v>
      </c>
      <c r="C89" s="14">
        <v>87770</v>
      </c>
      <c r="D89" s="43">
        <v>2</v>
      </c>
      <c r="E89" s="13" t="s">
        <v>147</v>
      </c>
      <c r="F89" s="9">
        <v>87770</v>
      </c>
      <c r="G89" s="9">
        <f t="shared" si="1"/>
        <v>0</v>
      </c>
    </row>
    <row r="90" spans="1:7" s="3" customFormat="1" ht="36" customHeight="1" x14ac:dyDescent="0.3">
      <c r="A90" s="43">
        <v>3</v>
      </c>
      <c r="B90" s="13" t="s">
        <v>106</v>
      </c>
      <c r="C90" s="14">
        <v>58471</v>
      </c>
      <c r="D90" s="43">
        <v>3</v>
      </c>
      <c r="E90" s="13" t="s">
        <v>106</v>
      </c>
      <c r="F90" s="9">
        <v>58471</v>
      </c>
      <c r="G90" s="9">
        <f t="shared" si="1"/>
        <v>0</v>
      </c>
    </row>
    <row r="91" spans="1:7" s="3" customFormat="1" ht="36" customHeight="1" x14ac:dyDescent="0.3">
      <c r="A91" s="43">
        <v>4</v>
      </c>
      <c r="B91" s="13" t="s">
        <v>107</v>
      </c>
      <c r="C91" s="14">
        <v>465860</v>
      </c>
      <c r="D91" s="43">
        <v>4</v>
      </c>
      <c r="E91" s="13" t="s">
        <v>107</v>
      </c>
      <c r="F91" s="9">
        <v>465860</v>
      </c>
      <c r="G91" s="9">
        <f t="shared" si="1"/>
        <v>0</v>
      </c>
    </row>
    <row r="92" spans="1:7" s="3" customFormat="1" ht="15.6" x14ac:dyDescent="0.3">
      <c r="A92" s="43"/>
      <c r="B92" s="12" t="s">
        <v>12</v>
      </c>
      <c r="C92" s="7">
        <f>SUM(C88:C91)</f>
        <v>8421806</v>
      </c>
      <c r="D92" s="43"/>
      <c r="E92" s="12" t="s">
        <v>12</v>
      </c>
      <c r="F92" s="7">
        <f>SUM(F88:F91)</f>
        <v>8421806</v>
      </c>
      <c r="G92" s="9">
        <f t="shared" si="1"/>
        <v>0</v>
      </c>
    </row>
    <row r="93" spans="1:7" s="3" customFormat="1" ht="15.6" x14ac:dyDescent="0.3">
      <c r="A93" s="60" t="s">
        <v>148</v>
      </c>
      <c r="B93" s="60"/>
      <c r="C93" s="60"/>
      <c r="D93" s="60" t="s">
        <v>148</v>
      </c>
      <c r="E93" s="60"/>
      <c r="F93" s="60"/>
      <c r="G93" s="9">
        <f t="shared" si="1"/>
        <v>0</v>
      </c>
    </row>
    <row r="94" spans="1:7" s="3" customFormat="1" ht="21.75" customHeight="1" x14ac:dyDescent="0.3">
      <c r="A94" s="43">
        <v>1</v>
      </c>
      <c r="B94" s="10" t="s">
        <v>149</v>
      </c>
      <c r="C94" s="11">
        <v>6050000</v>
      </c>
      <c r="D94" s="43">
        <v>1</v>
      </c>
      <c r="E94" s="10" t="s">
        <v>149</v>
      </c>
      <c r="F94" s="11">
        <v>6050000</v>
      </c>
      <c r="G94" s="9">
        <f t="shared" si="1"/>
        <v>0</v>
      </c>
    </row>
    <row r="95" spans="1:7" s="3" customFormat="1" ht="15.6" x14ac:dyDescent="0.3">
      <c r="A95" s="43"/>
      <c r="B95" s="12" t="s">
        <v>12</v>
      </c>
      <c r="C95" s="7">
        <f>SUM(C94)</f>
        <v>6050000</v>
      </c>
      <c r="D95" s="43"/>
      <c r="E95" s="12" t="s">
        <v>12</v>
      </c>
      <c r="F95" s="7">
        <f>SUM(F94)</f>
        <v>6050000</v>
      </c>
      <c r="G95" s="9">
        <f t="shared" si="1"/>
        <v>0</v>
      </c>
    </row>
    <row r="96" spans="1:7" s="3" customFormat="1" ht="15.75" customHeight="1" x14ac:dyDescent="0.3">
      <c r="A96" s="43"/>
      <c r="B96" s="12"/>
      <c r="C96" s="7"/>
      <c r="D96" s="60" t="s">
        <v>19</v>
      </c>
      <c r="E96" s="60"/>
      <c r="F96" s="60"/>
      <c r="G96" s="9">
        <f t="shared" si="1"/>
        <v>0</v>
      </c>
    </row>
    <row r="97" spans="1:7" s="3" customFormat="1" ht="36" customHeight="1" x14ac:dyDescent="0.3">
      <c r="A97" s="43"/>
      <c r="B97" s="12"/>
      <c r="C97" s="7"/>
      <c r="D97" s="43" t="s">
        <v>210</v>
      </c>
      <c r="E97" s="10" t="s">
        <v>211</v>
      </c>
      <c r="F97" s="9">
        <v>2000000</v>
      </c>
      <c r="G97" s="9">
        <f t="shared" si="1"/>
        <v>2000000</v>
      </c>
    </row>
    <row r="98" spans="1:7" s="3" customFormat="1" ht="15.6" x14ac:dyDescent="0.3">
      <c r="A98" s="43"/>
      <c r="B98" s="12"/>
      <c r="C98" s="7"/>
      <c r="D98" s="43"/>
      <c r="E98" s="12" t="s">
        <v>12</v>
      </c>
      <c r="F98" s="7">
        <f>F97</f>
        <v>2000000</v>
      </c>
      <c r="G98" s="7">
        <f t="shared" si="1"/>
        <v>2000000</v>
      </c>
    </row>
    <row r="99" spans="1:7" s="3" customFormat="1" ht="15.6" x14ac:dyDescent="0.3">
      <c r="A99" s="43"/>
      <c r="B99" s="12" t="s">
        <v>32</v>
      </c>
      <c r="C99" s="7">
        <f>C95+C92+C86+C81+C76+C73+C63+C59+C53+C68</f>
        <v>113233400</v>
      </c>
      <c r="D99" s="43"/>
      <c r="E99" s="12" t="s">
        <v>32</v>
      </c>
      <c r="F99" s="7">
        <f>F95+F92+F86+F81+F76+F73+F63+F59+F53+F68+F98</f>
        <v>136655574</v>
      </c>
      <c r="G99" s="7">
        <f t="shared" si="1"/>
        <v>23422174</v>
      </c>
    </row>
    <row r="100" spans="1:7" s="3" customFormat="1" ht="15.6" x14ac:dyDescent="0.3">
      <c r="A100" s="62" t="s">
        <v>33</v>
      </c>
      <c r="B100" s="62"/>
      <c r="C100" s="62"/>
      <c r="D100" s="62" t="s">
        <v>33</v>
      </c>
      <c r="E100" s="62"/>
      <c r="F100" s="62"/>
      <c r="G100" s="9">
        <f t="shared" si="1"/>
        <v>0</v>
      </c>
    </row>
    <row r="101" spans="1:7" s="3" customFormat="1" ht="15.6" x14ac:dyDescent="0.3">
      <c r="A101" s="62" t="s">
        <v>108</v>
      </c>
      <c r="B101" s="62"/>
      <c r="C101" s="62"/>
      <c r="D101" s="62" t="s">
        <v>108</v>
      </c>
      <c r="E101" s="62"/>
      <c r="F101" s="62"/>
      <c r="G101" s="9">
        <f t="shared" si="1"/>
        <v>0</v>
      </c>
    </row>
    <row r="102" spans="1:7" s="3" customFormat="1" ht="36" customHeight="1" x14ac:dyDescent="0.3">
      <c r="A102" s="43">
        <v>1</v>
      </c>
      <c r="B102" s="10" t="s">
        <v>109</v>
      </c>
      <c r="C102" s="9">
        <v>5000000</v>
      </c>
      <c r="D102" s="43">
        <v>1</v>
      </c>
      <c r="E102" s="10" t="s">
        <v>109</v>
      </c>
      <c r="F102" s="9">
        <v>5000000</v>
      </c>
      <c r="G102" s="9">
        <f>F102-C102</f>
        <v>0</v>
      </c>
    </row>
    <row r="103" spans="1:7" s="3" customFormat="1" ht="15.6" x14ac:dyDescent="0.3">
      <c r="A103" s="42"/>
      <c r="B103" s="12" t="s">
        <v>12</v>
      </c>
      <c r="C103" s="7">
        <f>C102</f>
        <v>5000000</v>
      </c>
      <c r="D103" s="42"/>
      <c r="E103" s="12" t="s">
        <v>12</v>
      </c>
      <c r="F103" s="7">
        <f>F102</f>
        <v>5000000</v>
      </c>
      <c r="G103" s="9">
        <f>F103-C103</f>
        <v>0</v>
      </c>
    </row>
    <row r="104" spans="1:7" s="3" customFormat="1" ht="15.6" x14ac:dyDescent="0.3">
      <c r="A104" s="45"/>
      <c r="B104" s="12"/>
      <c r="C104" s="7"/>
      <c r="D104" s="63" t="s">
        <v>20</v>
      </c>
      <c r="E104" s="63"/>
      <c r="F104" s="63"/>
      <c r="G104" s="47"/>
    </row>
    <row r="105" spans="1:7" s="3" customFormat="1" ht="33" customHeight="1" x14ac:dyDescent="0.3">
      <c r="A105" s="45"/>
      <c r="B105" s="12"/>
      <c r="C105" s="7"/>
      <c r="D105" s="48" t="s">
        <v>210</v>
      </c>
      <c r="E105" s="49" t="s">
        <v>225</v>
      </c>
      <c r="F105" s="50">
        <v>964805</v>
      </c>
      <c r="G105" s="47">
        <f>F105-C105</f>
        <v>964805</v>
      </c>
    </row>
    <row r="106" spans="1:7" s="3" customFormat="1" ht="15.6" x14ac:dyDescent="0.3">
      <c r="A106" s="45"/>
      <c r="B106" s="12"/>
      <c r="C106" s="7"/>
      <c r="D106" s="48"/>
      <c r="E106" s="51" t="s">
        <v>12</v>
      </c>
      <c r="F106" s="52">
        <f>SUM(F105)</f>
        <v>964805</v>
      </c>
      <c r="G106" s="53">
        <f>F106-C106</f>
        <v>964805</v>
      </c>
    </row>
    <row r="107" spans="1:7" s="3" customFormat="1" ht="15.6" x14ac:dyDescent="0.3">
      <c r="A107" s="60" t="s">
        <v>28</v>
      </c>
      <c r="B107" s="60"/>
      <c r="C107" s="60"/>
      <c r="D107" s="60" t="s">
        <v>28</v>
      </c>
      <c r="E107" s="60"/>
      <c r="F107" s="60"/>
      <c r="G107" s="9">
        <f t="shared" si="1"/>
        <v>0</v>
      </c>
    </row>
    <row r="108" spans="1:7" s="3" customFormat="1" ht="78" x14ac:dyDescent="0.3">
      <c r="A108" s="43">
        <v>1</v>
      </c>
      <c r="B108" s="15" t="s">
        <v>191</v>
      </c>
      <c r="C108" s="11">
        <v>850000</v>
      </c>
      <c r="D108" s="43">
        <v>1</v>
      </c>
      <c r="E108" s="15" t="s">
        <v>191</v>
      </c>
      <c r="F108" s="11">
        <v>850000</v>
      </c>
      <c r="G108" s="9">
        <f t="shared" si="1"/>
        <v>0</v>
      </c>
    </row>
    <row r="109" spans="1:7" s="3" customFormat="1" ht="69.900000000000006" customHeight="1" x14ac:dyDescent="0.3">
      <c r="A109" s="43">
        <v>2</v>
      </c>
      <c r="B109" s="15" t="s">
        <v>190</v>
      </c>
      <c r="C109" s="11">
        <v>1400000</v>
      </c>
      <c r="D109" s="43">
        <v>2</v>
      </c>
      <c r="E109" s="15" t="s">
        <v>190</v>
      </c>
      <c r="F109" s="11">
        <v>1400000</v>
      </c>
      <c r="G109" s="9">
        <f t="shared" si="1"/>
        <v>0</v>
      </c>
    </row>
    <row r="110" spans="1:7" s="3" customFormat="1" ht="15.6" x14ac:dyDescent="0.3">
      <c r="A110" s="43"/>
      <c r="B110" s="12" t="s">
        <v>12</v>
      </c>
      <c r="C110" s="7">
        <f>SUM(C108:C109)</f>
        <v>2250000</v>
      </c>
      <c r="D110" s="43"/>
      <c r="E110" s="12" t="s">
        <v>12</v>
      </c>
      <c r="F110" s="7">
        <f>SUM(F108:F109)</f>
        <v>2250000</v>
      </c>
      <c r="G110" s="9">
        <f t="shared" si="1"/>
        <v>0</v>
      </c>
    </row>
    <row r="111" spans="1:7" s="3" customFormat="1" ht="15.6" x14ac:dyDescent="0.3">
      <c r="A111" s="60" t="s">
        <v>53</v>
      </c>
      <c r="B111" s="60"/>
      <c r="C111" s="60"/>
      <c r="D111" s="60" t="s">
        <v>53</v>
      </c>
      <c r="E111" s="60"/>
      <c r="F111" s="60"/>
      <c r="G111" s="9">
        <f t="shared" si="1"/>
        <v>0</v>
      </c>
    </row>
    <row r="112" spans="1:7" s="3" customFormat="1" ht="36" customHeight="1" x14ac:dyDescent="0.3">
      <c r="A112" s="43">
        <v>1</v>
      </c>
      <c r="B112" s="13" t="s">
        <v>176</v>
      </c>
      <c r="C112" s="11">
        <v>2812269</v>
      </c>
      <c r="D112" s="43">
        <v>1</v>
      </c>
      <c r="E112" s="13" t="s">
        <v>176</v>
      </c>
      <c r="F112" s="11">
        <v>2812269</v>
      </c>
      <c r="G112" s="9">
        <f t="shared" si="1"/>
        <v>0</v>
      </c>
    </row>
    <row r="113" spans="1:7" s="3" customFormat="1" ht="15.6" x14ac:dyDescent="0.3">
      <c r="A113" s="43"/>
      <c r="B113" s="12" t="s">
        <v>12</v>
      </c>
      <c r="C113" s="7">
        <f>SUM(C112)</f>
        <v>2812269</v>
      </c>
      <c r="D113" s="43"/>
      <c r="E113" s="12" t="s">
        <v>12</v>
      </c>
      <c r="F113" s="7">
        <f>SUM(F112)</f>
        <v>2812269</v>
      </c>
      <c r="G113" s="9">
        <f t="shared" si="1"/>
        <v>0</v>
      </c>
    </row>
    <row r="114" spans="1:7" s="3" customFormat="1" ht="15.6" x14ac:dyDescent="0.3">
      <c r="A114" s="60" t="s">
        <v>43</v>
      </c>
      <c r="B114" s="60"/>
      <c r="C114" s="60"/>
      <c r="D114" s="60" t="s">
        <v>43</v>
      </c>
      <c r="E114" s="60"/>
      <c r="F114" s="60"/>
      <c r="G114" s="9">
        <f t="shared" si="1"/>
        <v>0</v>
      </c>
    </row>
    <row r="115" spans="1:7" s="3" customFormat="1" ht="36" customHeight="1" x14ac:dyDescent="0.3">
      <c r="A115" s="43">
        <v>1</v>
      </c>
      <c r="B115" s="13" t="s">
        <v>54</v>
      </c>
      <c r="C115" s="11">
        <v>2000000</v>
      </c>
      <c r="D115" s="43">
        <v>1</v>
      </c>
      <c r="E115" s="13" t="s">
        <v>54</v>
      </c>
      <c r="F115" s="11">
        <v>2000000</v>
      </c>
      <c r="G115" s="9">
        <f t="shared" si="1"/>
        <v>0</v>
      </c>
    </row>
    <row r="116" spans="1:7" s="3" customFormat="1" ht="15.6" x14ac:dyDescent="0.3">
      <c r="A116" s="43"/>
      <c r="B116" s="12" t="s">
        <v>12</v>
      </c>
      <c r="C116" s="7">
        <f>SUM(C115:C115)</f>
        <v>2000000</v>
      </c>
      <c r="D116" s="43"/>
      <c r="E116" s="12" t="s">
        <v>12</v>
      </c>
      <c r="F116" s="7">
        <f>SUM(F115:F115)</f>
        <v>2000000</v>
      </c>
      <c r="G116" s="9">
        <f t="shared" si="1"/>
        <v>0</v>
      </c>
    </row>
    <row r="117" spans="1:7" s="3" customFormat="1" ht="15.6" x14ac:dyDescent="0.3">
      <c r="A117" s="60" t="s">
        <v>23</v>
      </c>
      <c r="B117" s="60"/>
      <c r="C117" s="60"/>
      <c r="D117" s="60" t="s">
        <v>23</v>
      </c>
      <c r="E117" s="60"/>
      <c r="F117" s="60"/>
      <c r="G117" s="9">
        <f t="shared" si="1"/>
        <v>0</v>
      </c>
    </row>
    <row r="118" spans="1:7" s="3" customFormat="1" ht="21.75" customHeight="1" x14ac:dyDescent="0.3">
      <c r="A118" s="43">
        <v>1</v>
      </c>
      <c r="B118" s="10" t="s">
        <v>110</v>
      </c>
      <c r="C118" s="9">
        <v>50000</v>
      </c>
      <c r="D118" s="43">
        <v>1</v>
      </c>
      <c r="E118" s="10" t="s">
        <v>110</v>
      </c>
      <c r="F118" s="9">
        <v>50000</v>
      </c>
      <c r="G118" s="9">
        <f t="shared" si="1"/>
        <v>0</v>
      </c>
    </row>
    <row r="119" spans="1:7" s="3" customFormat="1" ht="15.6" x14ac:dyDescent="0.3">
      <c r="A119" s="43"/>
      <c r="B119" s="12" t="s">
        <v>12</v>
      </c>
      <c r="C119" s="7">
        <f>C118</f>
        <v>50000</v>
      </c>
      <c r="D119" s="43"/>
      <c r="E119" s="12" t="s">
        <v>12</v>
      </c>
      <c r="F119" s="7">
        <f>F118</f>
        <v>50000</v>
      </c>
      <c r="G119" s="9">
        <f t="shared" si="1"/>
        <v>0</v>
      </c>
    </row>
    <row r="120" spans="1:7" s="3" customFormat="1" ht="15.6" x14ac:dyDescent="0.3">
      <c r="A120" s="43"/>
      <c r="B120" s="12" t="s">
        <v>48</v>
      </c>
      <c r="C120" s="7">
        <f>C116+C113+C110+C103+C119</f>
        <v>12112269</v>
      </c>
      <c r="D120" s="43"/>
      <c r="E120" s="12" t="s">
        <v>48</v>
      </c>
      <c r="F120" s="7">
        <f>F116+F106+F113+F110+F103+F119</f>
        <v>13077074</v>
      </c>
      <c r="G120" s="7">
        <f>F120-C120</f>
        <v>964805</v>
      </c>
    </row>
    <row r="121" spans="1:7" s="3" customFormat="1" ht="15.6" x14ac:dyDescent="0.3">
      <c r="A121" s="62" t="s">
        <v>111</v>
      </c>
      <c r="B121" s="62"/>
      <c r="C121" s="62"/>
      <c r="D121" s="62" t="s">
        <v>111</v>
      </c>
      <c r="E121" s="62"/>
      <c r="F121" s="62"/>
      <c r="G121" s="9">
        <f t="shared" si="1"/>
        <v>0</v>
      </c>
    </row>
    <row r="122" spans="1:7" s="3" customFormat="1" ht="15.6" x14ac:dyDescent="0.3">
      <c r="A122" s="60" t="s">
        <v>19</v>
      </c>
      <c r="B122" s="60"/>
      <c r="C122" s="60"/>
      <c r="D122" s="60" t="s">
        <v>19</v>
      </c>
      <c r="E122" s="60"/>
      <c r="F122" s="60"/>
      <c r="G122" s="9">
        <f t="shared" si="1"/>
        <v>0</v>
      </c>
    </row>
    <row r="123" spans="1:7" s="3" customFormat="1" ht="50.1" customHeight="1" x14ac:dyDescent="0.3">
      <c r="A123" s="43">
        <v>1</v>
      </c>
      <c r="B123" s="10" t="s">
        <v>152</v>
      </c>
      <c r="C123" s="14">
        <v>297629</v>
      </c>
      <c r="D123" s="43">
        <v>1</v>
      </c>
      <c r="E123" s="10" t="s">
        <v>152</v>
      </c>
      <c r="F123" s="9">
        <v>297629</v>
      </c>
      <c r="G123" s="9">
        <f t="shared" si="1"/>
        <v>0</v>
      </c>
    </row>
    <row r="124" spans="1:7" s="3" customFormat="1" ht="50.1" customHeight="1" x14ac:dyDescent="0.3">
      <c r="A124" s="43">
        <v>2</v>
      </c>
      <c r="B124" s="10" t="s">
        <v>177</v>
      </c>
      <c r="C124" s="14">
        <v>224048</v>
      </c>
      <c r="D124" s="43">
        <v>2</v>
      </c>
      <c r="E124" s="10" t="s">
        <v>177</v>
      </c>
      <c r="F124" s="9">
        <f>224048+182736</f>
        <v>406784</v>
      </c>
      <c r="G124" s="9">
        <f t="shared" si="1"/>
        <v>182736</v>
      </c>
    </row>
    <row r="125" spans="1:7" s="3" customFormat="1" ht="15.6" x14ac:dyDescent="0.3">
      <c r="A125" s="43"/>
      <c r="B125" s="12" t="s">
        <v>12</v>
      </c>
      <c r="C125" s="7">
        <f>SUM(C123:C124)</f>
        <v>521677</v>
      </c>
      <c r="D125" s="43"/>
      <c r="E125" s="12" t="s">
        <v>12</v>
      </c>
      <c r="F125" s="7">
        <f>SUM(F123:F124)</f>
        <v>704413</v>
      </c>
      <c r="G125" s="7">
        <f t="shared" si="1"/>
        <v>182736</v>
      </c>
    </row>
    <row r="126" spans="1:7" s="3" customFormat="1" ht="15.6" x14ac:dyDescent="0.3">
      <c r="A126" s="43"/>
      <c r="B126" s="12" t="s">
        <v>112</v>
      </c>
      <c r="C126" s="7">
        <f>C125</f>
        <v>521677</v>
      </c>
      <c r="D126" s="43"/>
      <c r="E126" s="12" t="s">
        <v>112</v>
      </c>
      <c r="F126" s="7">
        <f>F125</f>
        <v>704413</v>
      </c>
      <c r="G126" s="7">
        <f t="shared" si="1"/>
        <v>182736</v>
      </c>
    </row>
    <row r="127" spans="1:7" s="3" customFormat="1" ht="15.6" x14ac:dyDescent="0.3">
      <c r="A127" s="62" t="s">
        <v>49</v>
      </c>
      <c r="B127" s="62"/>
      <c r="C127" s="62"/>
      <c r="D127" s="62" t="s">
        <v>49</v>
      </c>
      <c r="E127" s="62"/>
      <c r="F127" s="62"/>
      <c r="G127" s="9">
        <f t="shared" si="1"/>
        <v>0</v>
      </c>
    </row>
    <row r="128" spans="1:7" s="3" customFormat="1" ht="15.6" x14ac:dyDescent="0.3">
      <c r="A128" s="60" t="s">
        <v>47</v>
      </c>
      <c r="B128" s="60"/>
      <c r="C128" s="60"/>
      <c r="D128" s="60" t="s">
        <v>47</v>
      </c>
      <c r="E128" s="60"/>
      <c r="F128" s="60"/>
      <c r="G128" s="9">
        <f t="shared" si="1"/>
        <v>0</v>
      </c>
    </row>
    <row r="129" spans="1:169" s="3" customFormat="1" ht="50.1" customHeight="1" x14ac:dyDescent="0.3">
      <c r="A129" s="37">
        <v>1</v>
      </c>
      <c r="B129" s="13" t="s">
        <v>178</v>
      </c>
      <c r="C129" s="26">
        <f>639500+200000</f>
        <v>839500</v>
      </c>
      <c r="D129" s="43">
        <v>1</v>
      </c>
      <c r="E129" s="13" t="s">
        <v>178</v>
      </c>
      <c r="F129" s="26">
        <f>639500+200000</f>
        <v>839500</v>
      </c>
      <c r="G129" s="9">
        <f t="shared" si="1"/>
        <v>0</v>
      </c>
    </row>
    <row r="130" spans="1:169" s="3" customFormat="1" ht="69.900000000000006" customHeight="1" x14ac:dyDescent="0.3">
      <c r="A130" s="37">
        <v>2</v>
      </c>
      <c r="B130" s="13" t="s">
        <v>153</v>
      </c>
      <c r="C130" s="26">
        <f>389000+200000</f>
        <v>589000</v>
      </c>
      <c r="D130" s="43">
        <v>2</v>
      </c>
      <c r="E130" s="13" t="s">
        <v>153</v>
      </c>
      <c r="F130" s="26">
        <f>389000+200000</f>
        <v>589000</v>
      </c>
      <c r="G130" s="9">
        <f t="shared" si="1"/>
        <v>0</v>
      </c>
    </row>
    <row r="131" spans="1:169" s="3" customFormat="1" ht="15.6" x14ac:dyDescent="0.3">
      <c r="A131" s="43"/>
      <c r="B131" s="12" t="s">
        <v>12</v>
      </c>
      <c r="C131" s="7">
        <f>SUM(C129:C130)</f>
        <v>1428500</v>
      </c>
      <c r="D131" s="43"/>
      <c r="E131" s="12" t="s">
        <v>12</v>
      </c>
      <c r="F131" s="7">
        <f>SUM(F129:F130)</f>
        <v>1428500</v>
      </c>
      <c r="G131" s="9">
        <f t="shared" si="1"/>
        <v>0</v>
      </c>
    </row>
    <row r="132" spans="1:169" s="3" customFormat="1" ht="15.6" x14ac:dyDescent="0.3">
      <c r="A132" s="61" t="s">
        <v>131</v>
      </c>
      <c r="B132" s="61"/>
      <c r="C132" s="61"/>
      <c r="D132" s="61" t="s">
        <v>131</v>
      </c>
      <c r="E132" s="61"/>
      <c r="F132" s="61"/>
      <c r="G132" s="9">
        <f t="shared" si="1"/>
        <v>0</v>
      </c>
    </row>
    <row r="133" spans="1:169" s="3" customFormat="1" ht="50.1" customHeight="1" x14ac:dyDescent="0.3">
      <c r="A133" s="43">
        <v>1</v>
      </c>
      <c r="B133" s="13" t="s">
        <v>154</v>
      </c>
      <c r="C133" s="9">
        <v>474000</v>
      </c>
      <c r="D133" s="43">
        <v>1</v>
      </c>
      <c r="E133" s="13" t="s">
        <v>154</v>
      </c>
      <c r="F133" s="9">
        <v>474000</v>
      </c>
      <c r="G133" s="9">
        <f t="shared" si="1"/>
        <v>0</v>
      </c>
    </row>
    <row r="134" spans="1:169" s="3" customFormat="1" ht="15.6" x14ac:dyDescent="0.3">
      <c r="A134" s="43"/>
      <c r="B134" s="12" t="s">
        <v>12</v>
      </c>
      <c r="C134" s="7">
        <f>C133</f>
        <v>474000</v>
      </c>
      <c r="D134" s="43"/>
      <c r="E134" s="12" t="s">
        <v>12</v>
      </c>
      <c r="F134" s="7">
        <f>F133</f>
        <v>474000</v>
      </c>
      <c r="G134" s="9">
        <f t="shared" si="1"/>
        <v>0</v>
      </c>
    </row>
    <row r="135" spans="1:169" s="3" customFormat="1" ht="15.6" x14ac:dyDescent="0.3">
      <c r="A135" s="43"/>
      <c r="B135" s="12" t="s">
        <v>79</v>
      </c>
      <c r="C135" s="7">
        <f>C131+C134</f>
        <v>1902500</v>
      </c>
      <c r="D135" s="43"/>
      <c r="E135" s="12" t="s">
        <v>79</v>
      </c>
      <c r="F135" s="7">
        <f>F131+F134</f>
        <v>1902500</v>
      </c>
      <c r="G135" s="9">
        <f t="shared" si="1"/>
        <v>0</v>
      </c>
    </row>
    <row r="136" spans="1:169" s="3" customFormat="1" ht="15.6" x14ac:dyDescent="0.3">
      <c r="A136" s="43"/>
      <c r="B136" s="12" t="s">
        <v>3</v>
      </c>
      <c r="C136" s="7">
        <f>C25+C120+C99+C37+C135+C126</f>
        <v>142868712</v>
      </c>
      <c r="D136" s="43"/>
      <c r="E136" s="12" t="s">
        <v>3</v>
      </c>
      <c r="F136" s="7">
        <f>F25+F120+F99+F37+F135+F126</f>
        <v>167438427</v>
      </c>
      <c r="G136" s="7">
        <f t="shared" si="1"/>
        <v>24569715</v>
      </c>
    </row>
    <row r="137" spans="1:169" s="3" customFormat="1" ht="15.6" x14ac:dyDescent="0.3">
      <c r="A137" s="64"/>
      <c r="B137" s="64"/>
      <c r="C137" s="64"/>
      <c r="D137" s="64"/>
      <c r="E137" s="64"/>
      <c r="F137" s="64"/>
      <c r="G137" s="9"/>
    </row>
    <row r="138" spans="1:169" s="3" customFormat="1" ht="15.6" x14ac:dyDescent="0.3">
      <c r="A138" s="60" t="s">
        <v>22</v>
      </c>
      <c r="B138" s="60"/>
      <c r="C138" s="60"/>
      <c r="D138" s="60" t="s">
        <v>22</v>
      </c>
      <c r="E138" s="60"/>
      <c r="F138" s="60"/>
      <c r="G138" s="9"/>
    </row>
    <row r="139" spans="1:169" s="3" customFormat="1" ht="15.6" x14ac:dyDescent="0.3">
      <c r="A139" s="60" t="s">
        <v>113</v>
      </c>
      <c r="B139" s="60"/>
      <c r="C139" s="60"/>
      <c r="D139" s="60" t="s">
        <v>113</v>
      </c>
      <c r="E139" s="60"/>
      <c r="F139" s="60"/>
      <c r="G139" s="9"/>
    </row>
    <row r="140" spans="1:169" s="3" customFormat="1" ht="15.6" x14ac:dyDescent="0.3">
      <c r="A140" s="60" t="s">
        <v>108</v>
      </c>
      <c r="B140" s="60"/>
      <c r="C140" s="60"/>
      <c r="D140" s="60" t="s">
        <v>108</v>
      </c>
      <c r="E140" s="60"/>
      <c r="F140" s="60"/>
      <c r="G140" s="9"/>
    </row>
    <row r="141" spans="1:169" s="3" customFormat="1" ht="36" customHeight="1" x14ac:dyDescent="0.3">
      <c r="A141" s="43">
        <v>1</v>
      </c>
      <c r="B141" s="10" t="s">
        <v>114</v>
      </c>
      <c r="C141" s="9">
        <v>500000</v>
      </c>
      <c r="D141" s="43">
        <v>1</v>
      </c>
      <c r="E141" s="10" t="s">
        <v>114</v>
      </c>
      <c r="F141" s="9">
        <v>500000</v>
      </c>
      <c r="G141" s="9">
        <f t="shared" si="1"/>
        <v>0</v>
      </c>
    </row>
    <row r="142" spans="1:169" s="3" customFormat="1" ht="15.6" x14ac:dyDescent="0.3">
      <c r="A142" s="43"/>
      <c r="B142" s="12" t="s">
        <v>12</v>
      </c>
      <c r="C142" s="7">
        <f>C141</f>
        <v>500000</v>
      </c>
      <c r="D142" s="43"/>
      <c r="E142" s="12" t="s">
        <v>12</v>
      </c>
      <c r="F142" s="7">
        <f>F141</f>
        <v>500000</v>
      </c>
      <c r="G142" s="9">
        <f t="shared" si="1"/>
        <v>0</v>
      </c>
    </row>
    <row r="143" spans="1:169" s="3" customFormat="1" ht="15.6" x14ac:dyDescent="0.3">
      <c r="A143" s="43"/>
      <c r="B143" s="12" t="s">
        <v>115</v>
      </c>
      <c r="C143" s="7">
        <f>C142</f>
        <v>500000</v>
      </c>
      <c r="D143" s="43"/>
      <c r="E143" s="12" t="s">
        <v>115</v>
      </c>
      <c r="F143" s="7">
        <f>F142</f>
        <v>500000</v>
      </c>
      <c r="G143" s="9">
        <f t="shared" si="1"/>
        <v>0</v>
      </c>
    </row>
    <row r="144" spans="1:169" s="3" customFormat="1" ht="15.6" x14ac:dyDescent="0.3">
      <c r="A144" s="62" t="s">
        <v>35</v>
      </c>
      <c r="B144" s="62"/>
      <c r="C144" s="62"/>
      <c r="D144" s="62" t="s">
        <v>35</v>
      </c>
      <c r="E144" s="62"/>
      <c r="F144" s="62"/>
      <c r="G144" s="9"/>
      <c r="H144" s="39"/>
      <c r="I144" s="19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</row>
    <row r="145" spans="1:169" s="3" customFormat="1" ht="15.6" x14ac:dyDescent="0.3">
      <c r="A145" s="60" t="s">
        <v>19</v>
      </c>
      <c r="B145" s="60"/>
      <c r="C145" s="60"/>
      <c r="D145" s="60" t="s">
        <v>19</v>
      </c>
      <c r="E145" s="60"/>
      <c r="F145" s="60"/>
      <c r="G145" s="9"/>
      <c r="H145" s="39"/>
      <c r="I145" s="19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</row>
    <row r="146" spans="1:169" s="3" customFormat="1" ht="36" customHeight="1" x14ac:dyDescent="0.3">
      <c r="A146" s="43">
        <v>1</v>
      </c>
      <c r="B146" s="10" t="s">
        <v>76</v>
      </c>
      <c r="C146" s="14">
        <v>150000</v>
      </c>
      <c r="D146" s="43">
        <v>1</v>
      </c>
      <c r="E146" s="10" t="s">
        <v>76</v>
      </c>
      <c r="F146" s="9">
        <v>150000</v>
      </c>
      <c r="G146" s="9">
        <f t="shared" si="1"/>
        <v>0</v>
      </c>
      <c r="H146" s="39"/>
      <c r="I146" s="19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</row>
    <row r="147" spans="1:169" s="3" customFormat="1" ht="15.6" x14ac:dyDescent="0.3">
      <c r="A147" s="43"/>
      <c r="B147" s="12" t="s">
        <v>12</v>
      </c>
      <c r="C147" s="7">
        <f>SUM(C146)</f>
        <v>150000</v>
      </c>
      <c r="D147" s="43"/>
      <c r="E147" s="12" t="s">
        <v>12</v>
      </c>
      <c r="F147" s="7">
        <f>SUM(F146)</f>
        <v>150000</v>
      </c>
      <c r="G147" s="9">
        <f t="shared" si="1"/>
        <v>0</v>
      </c>
    </row>
    <row r="148" spans="1:169" s="3" customFormat="1" ht="15.6" x14ac:dyDescent="0.3">
      <c r="A148" s="43"/>
      <c r="B148" s="12" t="s">
        <v>34</v>
      </c>
      <c r="C148" s="7">
        <f>SUM(C147)</f>
        <v>150000</v>
      </c>
      <c r="D148" s="43"/>
      <c r="E148" s="12" t="s">
        <v>34</v>
      </c>
      <c r="F148" s="7">
        <f>SUM(F147)</f>
        <v>150000</v>
      </c>
      <c r="G148" s="9">
        <f t="shared" ref="G148:G217" si="2">F148-C148</f>
        <v>0</v>
      </c>
    </row>
    <row r="149" spans="1:169" s="3" customFormat="1" ht="15.6" x14ac:dyDescent="0.3">
      <c r="A149" s="62" t="s">
        <v>36</v>
      </c>
      <c r="B149" s="62"/>
      <c r="C149" s="62"/>
      <c r="D149" s="62" t="s">
        <v>36</v>
      </c>
      <c r="E149" s="62"/>
      <c r="F149" s="62"/>
      <c r="G149" s="9"/>
    </row>
    <row r="150" spans="1:169" s="3" customFormat="1" ht="15.6" x14ac:dyDescent="0.3">
      <c r="A150" s="60" t="s">
        <v>17</v>
      </c>
      <c r="B150" s="60"/>
      <c r="C150" s="60"/>
      <c r="D150" s="60" t="s">
        <v>17</v>
      </c>
      <c r="E150" s="60"/>
      <c r="F150" s="60"/>
      <c r="G150" s="9"/>
    </row>
    <row r="151" spans="1:169" s="3" customFormat="1" ht="50.1" customHeight="1" x14ac:dyDescent="0.3">
      <c r="A151" s="43">
        <v>1</v>
      </c>
      <c r="B151" s="8" t="s">
        <v>199</v>
      </c>
      <c r="C151" s="11">
        <v>9590000</v>
      </c>
      <c r="D151" s="43">
        <v>1</v>
      </c>
      <c r="E151" s="8" t="s">
        <v>198</v>
      </c>
      <c r="F151" s="11">
        <v>9590000</v>
      </c>
      <c r="G151" s="9">
        <f t="shared" si="2"/>
        <v>0</v>
      </c>
    </row>
    <row r="152" spans="1:169" s="3" customFormat="1" ht="50.1" customHeight="1" x14ac:dyDescent="0.3">
      <c r="A152" s="43">
        <v>2</v>
      </c>
      <c r="B152" s="8" t="s">
        <v>179</v>
      </c>
      <c r="C152" s="11">
        <v>2912446</v>
      </c>
      <c r="D152" s="43">
        <v>2</v>
      </c>
      <c r="E152" s="8" t="s">
        <v>179</v>
      </c>
      <c r="F152" s="11">
        <v>2912446</v>
      </c>
      <c r="G152" s="9">
        <f t="shared" si="2"/>
        <v>0</v>
      </c>
    </row>
    <row r="153" spans="1:169" s="3" customFormat="1" ht="50.1" customHeight="1" x14ac:dyDescent="0.3">
      <c r="A153" s="43">
        <v>3</v>
      </c>
      <c r="B153" s="8" t="s">
        <v>200</v>
      </c>
      <c r="C153" s="11">
        <v>1600000</v>
      </c>
      <c r="D153" s="43">
        <v>3</v>
      </c>
      <c r="E153" s="8" t="s">
        <v>204</v>
      </c>
      <c r="F153" s="11">
        <v>1600000</v>
      </c>
      <c r="G153" s="9">
        <f t="shared" si="2"/>
        <v>0</v>
      </c>
    </row>
    <row r="154" spans="1:169" s="3" customFormat="1" ht="50.1" customHeight="1" x14ac:dyDescent="0.3">
      <c r="A154" s="43">
        <v>4</v>
      </c>
      <c r="B154" s="8" t="s">
        <v>201</v>
      </c>
      <c r="C154" s="11">
        <v>1000000</v>
      </c>
      <c r="D154" s="43">
        <v>4</v>
      </c>
      <c r="E154" s="8" t="s">
        <v>205</v>
      </c>
      <c r="F154" s="11">
        <f>1000000-1000000</f>
        <v>0</v>
      </c>
      <c r="G154" s="9">
        <f t="shared" si="2"/>
        <v>-1000000</v>
      </c>
    </row>
    <row r="155" spans="1:169" s="3" customFormat="1" ht="50.1" customHeight="1" x14ac:dyDescent="0.3">
      <c r="A155" s="43">
        <v>5</v>
      </c>
      <c r="B155" s="8" t="s">
        <v>85</v>
      </c>
      <c r="C155" s="11">
        <v>1000000</v>
      </c>
      <c r="D155" s="43">
        <v>5</v>
      </c>
      <c r="E155" s="8" t="s">
        <v>85</v>
      </c>
      <c r="F155" s="11">
        <f>1000000+1000000</f>
        <v>2000000</v>
      </c>
      <c r="G155" s="9">
        <f t="shared" si="2"/>
        <v>1000000</v>
      </c>
    </row>
    <row r="156" spans="1:169" s="3" customFormat="1" ht="50.1" customHeight="1" x14ac:dyDescent="0.3">
      <c r="A156" s="43">
        <v>6</v>
      </c>
      <c r="B156" s="8" t="s">
        <v>68</v>
      </c>
      <c r="C156" s="11">
        <v>1000000</v>
      </c>
      <c r="D156" s="43">
        <v>6</v>
      </c>
      <c r="E156" s="8" t="s">
        <v>68</v>
      </c>
      <c r="F156" s="11">
        <v>1000000</v>
      </c>
      <c r="G156" s="9">
        <f t="shared" si="2"/>
        <v>0</v>
      </c>
    </row>
    <row r="157" spans="1:169" s="3" customFormat="1" ht="50.1" customHeight="1" x14ac:dyDescent="0.3">
      <c r="A157" s="43">
        <v>7</v>
      </c>
      <c r="B157" s="8" t="s">
        <v>155</v>
      </c>
      <c r="C157" s="14">
        <f>12130+266908</f>
        <v>279038</v>
      </c>
      <c r="D157" s="43">
        <v>7</v>
      </c>
      <c r="E157" s="8" t="s">
        <v>155</v>
      </c>
      <c r="F157" s="9">
        <f>12130+266908</f>
        <v>279038</v>
      </c>
      <c r="G157" s="9">
        <f t="shared" si="2"/>
        <v>0</v>
      </c>
    </row>
    <row r="158" spans="1:169" s="3" customFormat="1" ht="50.1" customHeight="1" x14ac:dyDescent="0.3">
      <c r="A158" s="43">
        <v>8</v>
      </c>
      <c r="B158" s="8" t="s">
        <v>116</v>
      </c>
      <c r="C158" s="14">
        <v>11178</v>
      </c>
      <c r="D158" s="43">
        <v>8</v>
      </c>
      <c r="E158" s="8" t="s">
        <v>116</v>
      </c>
      <c r="F158" s="9">
        <v>11178</v>
      </c>
      <c r="G158" s="9">
        <f t="shared" si="2"/>
        <v>0</v>
      </c>
    </row>
    <row r="159" spans="1:169" s="3" customFormat="1" ht="50.1" customHeight="1" x14ac:dyDescent="0.3">
      <c r="A159" s="43">
        <v>9</v>
      </c>
      <c r="B159" s="8" t="s">
        <v>202</v>
      </c>
      <c r="C159" s="14">
        <f>15915-6845</f>
        <v>9070</v>
      </c>
      <c r="D159" s="43">
        <v>9</v>
      </c>
      <c r="E159" s="8" t="s">
        <v>202</v>
      </c>
      <c r="F159" s="9">
        <f>15915-6845</f>
        <v>9070</v>
      </c>
      <c r="G159" s="9">
        <f t="shared" si="2"/>
        <v>0</v>
      </c>
    </row>
    <row r="160" spans="1:169" s="3" customFormat="1" ht="36" customHeight="1" x14ac:dyDescent="0.3">
      <c r="A160" s="43">
        <v>10</v>
      </c>
      <c r="B160" s="8" t="s">
        <v>203</v>
      </c>
      <c r="C160" s="14">
        <v>1091483</v>
      </c>
      <c r="D160" s="43">
        <v>10</v>
      </c>
      <c r="E160" s="8" t="s">
        <v>206</v>
      </c>
      <c r="F160" s="9">
        <v>1091483</v>
      </c>
      <c r="G160" s="9">
        <f t="shared" si="2"/>
        <v>0</v>
      </c>
    </row>
    <row r="161" spans="1:7" s="3" customFormat="1" ht="50.1" customHeight="1" x14ac:dyDescent="0.3">
      <c r="A161" s="43"/>
      <c r="B161" s="8"/>
      <c r="C161" s="14"/>
      <c r="D161" s="43">
        <v>11</v>
      </c>
      <c r="E161" s="8" t="s">
        <v>197</v>
      </c>
      <c r="F161" s="9">
        <v>0</v>
      </c>
      <c r="G161" s="9">
        <f t="shared" si="2"/>
        <v>0</v>
      </c>
    </row>
    <row r="162" spans="1:7" s="3" customFormat="1" ht="50.1" customHeight="1" x14ac:dyDescent="0.3">
      <c r="A162" s="43"/>
      <c r="B162" s="8"/>
      <c r="C162" s="14"/>
      <c r="D162" s="43">
        <v>12</v>
      </c>
      <c r="E162" s="8" t="s">
        <v>207</v>
      </c>
      <c r="F162" s="9">
        <v>907866</v>
      </c>
      <c r="G162" s="9">
        <f t="shared" si="2"/>
        <v>907866</v>
      </c>
    </row>
    <row r="163" spans="1:7" s="3" customFormat="1" ht="46.8" x14ac:dyDescent="0.3">
      <c r="A163" s="43"/>
      <c r="B163" s="8"/>
      <c r="C163" s="14"/>
      <c r="D163" s="43">
        <v>13</v>
      </c>
      <c r="E163" s="8" t="s">
        <v>208</v>
      </c>
      <c r="F163" s="9">
        <v>846398</v>
      </c>
      <c r="G163" s="9">
        <f t="shared" si="2"/>
        <v>846398</v>
      </c>
    </row>
    <row r="164" spans="1:7" s="3" customFormat="1" ht="36" customHeight="1" x14ac:dyDescent="0.3">
      <c r="A164" s="43"/>
      <c r="B164" s="8"/>
      <c r="C164" s="14"/>
      <c r="D164" s="43">
        <v>14</v>
      </c>
      <c r="E164" s="8" t="s">
        <v>209</v>
      </c>
      <c r="F164" s="9">
        <v>500000</v>
      </c>
      <c r="G164" s="9">
        <f t="shared" si="2"/>
        <v>500000</v>
      </c>
    </row>
    <row r="165" spans="1:7" s="3" customFormat="1" ht="50.1" customHeight="1" x14ac:dyDescent="0.3">
      <c r="A165" s="43"/>
      <c r="B165" s="8"/>
      <c r="C165" s="14"/>
      <c r="D165" s="43">
        <v>15</v>
      </c>
      <c r="E165" s="8" t="s">
        <v>212</v>
      </c>
      <c r="F165" s="9">
        <v>4220223</v>
      </c>
      <c r="G165" s="9">
        <f t="shared" si="2"/>
        <v>4220223</v>
      </c>
    </row>
    <row r="166" spans="1:7" s="3" customFormat="1" ht="69.900000000000006" customHeight="1" x14ac:dyDescent="0.3">
      <c r="A166" s="43"/>
      <c r="B166" s="8"/>
      <c r="C166" s="14"/>
      <c r="D166" s="43">
        <v>16</v>
      </c>
      <c r="E166" s="8" t="s">
        <v>219</v>
      </c>
      <c r="F166" s="9">
        <v>450000</v>
      </c>
      <c r="G166" s="9">
        <f>F166-C166</f>
        <v>450000</v>
      </c>
    </row>
    <row r="167" spans="1:7" s="3" customFormat="1" ht="15.6" x14ac:dyDescent="0.3">
      <c r="A167" s="43"/>
      <c r="B167" s="12" t="s">
        <v>12</v>
      </c>
      <c r="C167" s="7">
        <f>SUM(C151:C160)</f>
        <v>18493215</v>
      </c>
      <c r="D167" s="43"/>
      <c r="E167" s="12" t="s">
        <v>12</v>
      </c>
      <c r="F167" s="7">
        <f>SUM(F151:F166)</f>
        <v>25417702</v>
      </c>
      <c r="G167" s="7">
        <f>F167-C167</f>
        <v>6924487</v>
      </c>
    </row>
    <row r="168" spans="1:7" s="3" customFormat="1" ht="15.6" x14ac:dyDescent="0.3">
      <c r="A168" s="60" t="s">
        <v>4</v>
      </c>
      <c r="B168" s="60"/>
      <c r="C168" s="60"/>
      <c r="D168" s="60" t="s">
        <v>4</v>
      </c>
      <c r="E168" s="60"/>
      <c r="F168" s="60"/>
      <c r="G168" s="9">
        <f t="shared" si="2"/>
        <v>0</v>
      </c>
    </row>
    <row r="169" spans="1:7" s="3" customFormat="1" ht="69.900000000000006" customHeight="1" x14ac:dyDescent="0.3">
      <c r="A169" s="43">
        <v>1</v>
      </c>
      <c r="B169" s="8" t="s">
        <v>91</v>
      </c>
      <c r="C169" s="11">
        <v>1284673</v>
      </c>
      <c r="D169" s="43">
        <v>1</v>
      </c>
      <c r="E169" s="8" t="s">
        <v>91</v>
      </c>
      <c r="F169" s="11">
        <v>1284673</v>
      </c>
      <c r="G169" s="9">
        <f t="shared" si="2"/>
        <v>0</v>
      </c>
    </row>
    <row r="170" spans="1:7" s="3" customFormat="1" ht="36" customHeight="1" x14ac:dyDescent="0.3">
      <c r="A170" s="43">
        <v>2</v>
      </c>
      <c r="B170" s="8" t="s">
        <v>218</v>
      </c>
      <c r="C170" s="11">
        <v>649665</v>
      </c>
      <c r="D170" s="43">
        <v>2</v>
      </c>
      <c r="E170" s="8" t="s">
        <v>218</v>
      </c>
      <c r="F170" s="11">
        <v>649665</v>
      </c>
      <c r="G170" s="9">
        <f t="shared" si="2"/>
        <v>0</v>
      </c>
    </row>
    <row r="171" spans="1:7" s="3" customFormat="1" ht="50.1" customHeight="1" x14ac:dyDescent="0.3">
      <c r="A171" s="43">
        <v>3</v>
      </c>
      <c r="B171" s="8" t="s">
        <v>69</v>
      </c>
      <c r="C171" s="11">
        <v>1193696</v>
      </c>
      <c r="D171" s="43">
        <v>3</v>
      </c>
      <c r="E171" s="8" t="s">
        <v>69</v>
      </c>
      <c r="F171" s="11">
        <v>1193696</v>
      </c>
      <c r="G171" s="9">
        <f t="shared" si="2"/>
        <v>0</v>
      </c>
    </row>
    <row r="172" spans="1:7" s="3" customFormat="1" ht="36" customHeight="1" x14ac:dyDescent="0.3">
      <c r="A172" s="43">
        <v>4</v>
      </c>
      <c r="B172" s="8" t="s">
        <v>86</v>
      </c>
      <c r="C172" s="11">
        <v>572564</v>
      </c>
      <c r="D172" s="43">
        <v>4</v>
      </c>
      <c r="E172" s="8" t="s">
        <v>86</v>
      </c>
      <c r="F172" s="11">
        <v>572564</v>
      </c>
      <c r="G172" s="9">
        <f t="shared" si="2"/>
        <v>0</v>
      </c>
    </row>
    <row r="173" spans="1:7" s="3" customFormat="1" ht="15.6" x14ac:dyDescent="0.3">
      <c r="A173" s="43"/>
      <c r="B173" s="12" t="s">
        <v>12</v>
      </c>
      <c r="C173" s="7">
        <f>SUM(C169:C172)</f>
        <v>3700598</v>
      </c>
      <c r="D173" s="43"/>
      <c r="E173" s="12" t="s">
        <v>12</v>
      </c>
      <c r="F173" s="7">
        <f>SUM(F169:F172)</f>
        <v>3700598</v>
      </c>
      <c r="G173" s="9">
        <f t="shared" si="2"/>
        <v>0</v>
      </c>
    </row>
    <row r="174" spans="1:7" s="3" customFormat="1" ht="15.6" x14ac:dyDescent="0.3">
      <c r="A174" s="60" t="s">
        <v>117</v>
      </c>
      <c r="B174" s="60"/>
      <c r="C174" s="60"/>
      <c r="D174" s="60" t="s">
        <v>117</v>
      </c>
      <c r="E174" s="60"/>
      <c r="F174" s="60"/>
      <c r="G174" s="9">
        <f t="shared" si="2"/>
        <v>0</v>
      </c>
    </row>
    <row r="175" spans="1:7" s="3" customFormat="1" ht="69.900000000000006" customHeight="1" x14ac:dyDescent="0.3">
      <c r="A175" s="43">
        <v>1</v>
      </c>
      <c r="B175" s="10" t="s">
        <v>156</v>
      </c>
      <c r="C175" s="9">
        <v>120246</v>
      </c>
      <c r="D175" s="43">
        <v>1</v>
      </c>
      <c r="E175" s="10" t="s">
        <v>156</v>
      </c>
      <c r="F175" s="9">
        <v>120246</v>
      </c>
      <c r="G175" s="9">
        <f t="shared" si="2"/>
        <v>0</v>
      </c>
    </row>
    <row r="176" spans="1:7" s="3" customFormat="1" ht="15.6" x14ac:dyDescent="0.3">
      <c r="A176" s="43"/>
      <c r="B176" s="12" t="s">
        <v>12</v>
      </c>
      <c r="C176" s="7">
        <f>C175</f>
        <v>120246</v>
      </c>
      <c r="D176" s="43"/>
      <c r="E176" s="12" t="s">
        <v>12</v>
      </c>
      <c r="F176" s="7">
        <f>F175</f>
        <v>120246</v>
      </c>
      <c r="G176" s="9">
        <f t="shared" si="2"/>
        <v>0</v>
      </c>
    </row>
    <row r="177" spans="1:11" s="3" customFormat="1" ht="15.6" x14ac:dyDescent="0.3">
      <c r="A177" s="60" t="s">
        <v>5</v>
      </c>
      <c r="B177" s="60"/>
      <c r="C177" s="60"/>
      <c r="D177" s="60" t="s">
        <v>5</v>
      </c>
      <c r="E177" s="60"/>
      <c r="F177" s="60"/>
      <c r="G177" s="9">
        <f t="shared" si="2"/>
        <v>0</v>
      </c>
    </row>
    <row r="178" spans="1:11" s="3" customFormat="1" ht="50.1" customHeight="1" x14ac:dyDescent="0.3">
      <c r="A178" s="43">
        <v>1</v>
      </c>
      <c r="B178" s="8" t="s">
        <v>157</v>
      </c>
      <c r="C178" s="9">
        <v>4000000</v>
      </c>
      <c r="D178" s="43">
        <v>1</v>
      </c>
      <c r="E178" s="8" t="s">
        <v>157</v>
      </c>
      <c r="F178" s="9">
        <v>4000000</v>
      </c>
      <c r="G178" s="9">
        <f t="shared" si="2"/>
        <v>0</v>
      </c>
    </row>
    <row r="179" spans="1:11" s="3" customFormat="1" ht="15.6" x14ac:dyDescent="0.3">
      <c r="A179" s="43"/>
      <c r="B179" s="12" t="s">
        <v>12</v>
      </c>
      <c r="C179" s="7">
        <f>SUM(C178:C178)</f>
        <v>4000000</v>
      </c>
      <c r="D179" s="43"/>
      <c r="E179" s="12" t="s">
        <v>12</v>
      </c>
      <c r="F179" s="7">
        <f>SUM(F178:F178)</f>
        <v>4000000</v>
      </c>
      <c r="G179" s="9">
        <f t="shared" si="2"/>
        <v>0</v>
      </c>
    </row>
    <row r="180" spans="1:11" s="3" customFormat="1" ht="15.6" x14ac:dyDescent="0.3">
      <c r="A180" s="60" t="s">
        <v>26</v>
      </c>
      <c r="B180" s="60"/>
      <c r="C180" s="60"/>
      <c r="D180" s="60" t="s">
        <v>26</v>
      </c>
      <c r="E180" s="60"/>
      <c r="F180" s="60"/>
      <c r="G180" s="9">
        <f t="shared" si="2"/>
        <v>0</v>
      </c>
    </row>
    <row r="181" spans="1:11" s="3" customFormat="1" ht="36" customHeight="1" x14ac:dyDescent="0.3">
      <c r="A181" s="43">
        <v>1</v>
      </c>
      <c r="B181" s="13" t="s">
        <v>59</v>
      </c>
      <c r="C181" s="9">
        <f>2970000+2030000</f>
        <v>5000000</v>
      </c>
      <c r="D181" s="43">
        <v>1</v>
      </c>
      <c r="E181" s="13" t="s">
        <v>59</v>
      </c>
      <c r="F181" s="9">
        <f>2970000+2030000</f>
        <v>5000000</v>
      </c>
      <c r="G181" s="9">
        <f t="shared" si="2"/>
        <v>0</v>
      </c>
    </row>
    <row r="182" spans="1:11" s="3" customFormat="1" ht="15.6" x14ac:dyDescent="0.3">
      <c r="A182" s="43"/>
      <c r="B182" s="12" t="s">
        <v>12</v>
      </c>
      <c r="C182" s="7">
        <f>SUM(C181:C181)</f>
        <v>5000000</v>
      </c>
      <c r="D182" s="43"/>
      <c r="E182" s="12" t="s">
        <v>12</v>
      </c>
      <c r="F182" s="7">
        <f>SUM(F181:F181)</f>
        <v>5000000</v>
      </c>
      <c r="G182" s="9">
        <f t="shared" si="2"/>
        <v>0</v>
      </c>
    </row>
    <row r="183" spans="1:11" s="3" customFormat="1" ht="15.6" x14ac:dyDescent="0.3">
      <c r="A183" s="60" t="s">
        <v>13</v>
      </c>
      <c r="B183" s="60"/>
      <c r="C183" s="60"/>
      <c r="D183" s="60" t="s">
        <v>13</v>
      </c>
      <c r="E183" s="60"/>
      <c r="F183" s="60"/>
      <c r="G183" s="9">
        <f t="shared" si="2"/>
        <v>0</v>
      </c>
    </row>
    <row r="184" spans="1:11" s="3" customFormat="1" ht="36" customHeight="1" x14ac:dyDescent="0.3">
      <c r="A184" s="37">
        <v>1</v>
      </c>
      <c r="B184" s="15" t="s">
        <v>51</v>
      </c>
      <c r="C184" s="9">
        <v>3000000</v>
      </c>
      <c r="D184" s="43">
        <v>1</v>
      </c>
      <c r="E184" s="15" t="s">
        <v>51</v>
      </c>
      <c r="F184" s="9">
        <v>3000000</v>
      </c>
      <c r="G184" s="9">
        <f t="shared" si="2"/>
        <v>0</v>
      </c>
    </row>
    <row r="185" spans="1:11" s="3" customFormat="1" ht="15.6" x14ac:dyDescent="0.3">
      <c r="A185" s="43"/>
      <c r="B185" s="12" t="s">
        <v>12</v>
      </c>
      <c r="C185" s="7">
        <f>SUM(C184:C184)</f>
        <v>3000000</v>
      </c>
      <c r="D185" s="43"/>
      <c r="E185" s="12" t="s">
        <v>12</v>
      </c>
      <c r="F185" s="7">
        <f>SUM(F184:F184)</f>
        <v>3000000</v>
      </c>
      <c r="G185" s="9">
        <f t="shared" si="2"/>
        <v>0</v>
      </c>
    </row>
    <row r="186" spans="1:11" s="3" customFormat="1" ht="15.6" x14ac:dyDescent="0.3">
      <c r="A186" s="60" t="s">
        <v>6</v>
      </c>
      <c r="B186" s="60"/>
      <c r="C186" s="60"/>
      <c r="D186" s="60" t="s">
        <v>6</v>
      </c>
      <c r="E186" s="60"/>
      <c r="F186" s="60"/>
      <c r="G186" s="9">
        <f t="shared" si="2"/>
        <v>0</v>
      </c>
    </row>
    <row r="187" spans="1:11" s="3" customFormat="1" ht="21.75" customHeight="1" x14ac:dyDescent="0.3">
      <c r="A187" s="43">
        <v>1</v>
      </c>
      <c r="B187" s="8" t="s">
        <v>158</v>
      </c>
      <c r="C187" s="11">
        <v>1000000</v>
      </c>
      <c r="D187" s="43">
        <v>1</v>
      </c>
      <c r="E187" s="8" t="s">
        <v>158</v>
      </c>
      <c r="F187" s="11">
        <v>1000000</v>
      </c>
      <c r="G187" s="9">
        <f t="shared" si="2"/>
        <v>0</v>
      </c>
    </row>
    <row r="188" spans="1:11" s="3" customFormat="1" ht="36" customHeight="1" x14ac:dyDescent="0.3">
      <c r="A188" s="43">
        <v>2</v>
      </c>
      <c r="B188" s="8" t="s">
        <v>87</v>
      </c>
      <c r="C188" s="9">
        <v>2280000</v>
      </c>
      <c r="D188" s="43">
        <v>2</v>
      </c>
      <c r="E188" s="8" t="s">
        <v>87</v>
      </c>
      <c r="F188" s="9">
        <v>2280000</v>
      </c>
      <c r="G188" s="9">
        <f t="shared" si="2"/>
        <v>0</v>
      </c>
    </row>
    <row r="189" spans="1:11" s="3" customFormat="1" ht="21.75" customHeight="1" x14ac:dyDescent="0.3">
      <c r="A189" s="43">
        <v>3</v>
      </c>
      <c r="B189" s="8" t="s">
        <v>159</v>
      </c>
      <c r="C189" s="9">
        <v>1109700</v>
      </c>
      <c r="D189" s="43">
        <v>3</v>
      </c>
      <c r="E189" s="8" t="s">
        <v>159</v>
      </c>
      <c r="F189" s="9">
        <v>1109700</v>
      </c>
      <c r="G189" s="9">
        <f t="shared" si="2"/>
        <v>0</v>
      </c>
      <c r="H189" s="20"/>
      <c r="I189" s="20"/>
      <c r="J189" s="65"/>
      <c r="K189" s="65"/>
    </row>
    <row r="190" spans="1:11" s="3" customFormat="1" ht="36" customHeight="1" x14ac:dyDescent="0.3">
      <c r="A190" s="43">
        <v>4</v>
      </c>
      <c r="B190" s="8" t="s">
        <v>66</v>
      </c>
      <c r="C190" s="11">
        <v>1500000</v>
      </c>
      <c r="D190" s="43">
        <v>4</v>
      </c>
      <c r="E190" s="8" t="s">
        <v>66</v>
      </c>
      <c r="F190" s="11">
        <v>1500000</v>
      </c>
      <c r="G190" s="9">
        <f t="shared" si="2"/>
        <v>0</v>
      </c>
    </row>
    <row r="191" spans="1:11" s="3" customFormat="1" ht="15.6" x14ac:dyDescent="0.3">
      <c r="A191" s="43"/>
      <c r="B191" s="12" t="s">
        <v>12</v>
      </c>
      <c r="C191" s="7">
        <f>SUM(C187:C190)</f>
        <v>5889700</v>
      </c>
      <c r="D191" s="43"/>
      <c r="E191" s="12" t="s">
        <v>12</v>
      </c>
      <c r="F191" s="7">
        <f>SUM(F187:F190)</f>
        <v>5889700</v>
      </c>
      <c r="G191" s="9">
        <f t="shared" si="2"/>
        <v>0</v>
      </c>
    </row>
    <row r="192" spans="1:11" s="3" customFormat="1" ht="15.6" x14ac:dyDescent="0.3">
      <c r="A192" s="60" t="s">
        <v>7</v>
      </c>
      <c r="B192" s="60"/>
      <c r="C192" s="60"/>
      <c r="D192" s="60" t="s">
        <v>7</v>
      </c>
      <c r="E192" s="60"/>
      <c r="F192" s="60"/>
      <c r="G192" s="9">
        <f t="shared" si="2"/>
        <v>0</v>
      </c>
      <c r="H192" s="20"/>
    </row>
    <row r="193" spans="1:7" s="3" customFormat="1" ht="36" customHeight="1" x14ac:dyDescent="0.3">
      <c r="A193" s="43">
        <v>1</v>
      </c>
      <c r="B193" s="13" t="s">
        <v>67</v>
      </c>
      <c r="C193" s="11">
        <v>3000000</v>
      </c>
      <c r="D193" s="43">
        <v>1</v>
      </c>
      <c r="E193" s="13" t="s">
        <v>67</v>
      </c>
      <c r="F193" s="11">
        <v>3000000</v>
      </c>
      <c r="G193" s="9">
        <f t="shared" si="2"/>
        <v>0</v>
      </c>
    </row>
    <row r="194" spans="1:7" s="3" customFormat="1" ht="36" customHeight="1" x14ac:dyDescent="0.3">
      <c r="A194" s="43">
        <v>2</v>
      </c>
      <c r="B194" s="16" t="s">
        <v>118</v>
      </c>
      <c r="C194" s="14">
        <v>790011</v>
      </c>
      <c r="D194" s="43">
        <v>2</v>
      </c>
      <c r="E194" s="16" t="s">
        <v>118</v>
      </c>
      <c r="F194" s="9">
        <v>790011</v>
      </c>
      <c r="G194" s="9">
        <f t="shared" si="2"/>
        <v>0</v>
      </c>
    </row>
    <row r="195" spans="1:7" s="3" customFormat="1" ht="50.1" customHeight="1" x14ac:dyDescent="0.3">
      <c r="A195" s="43">
        <v>3</v>
      </c>
      <c r="B195" s="16" t="s">
        <v>160</v>
      </c>
      <c r="C195" s="14">
        <v>530822</v>
      </c>
      <c r="D195" s="43">
        <v>3</v>
      </c>
      <c r="E195" s="16" t="s">
        <v>160</v>
      </c>
      <c r="F195" s="9">
        <v>530822</v>
      </c>
      <c r="G195" s="9">
        <f t="shared" si="2"/>
        <v>0</v>
      </c>
    </row>
    <row r="196" spans="1:7" s="3" customFormat="1" ht="36" customHeight="1" x14ac:dyDescent="0.3">
      <c r="A196" s="43">
        <v>4</v>
      </c>
      <c r="B196" s="16" t="s">
        <v>161</v>
      </c>
      <c r="C196" s="14">
        <f>1349090-800843</f>
        <v>548247</v>
      </c>
      <c r="D196" s="43">
        <v>4</v>
      </c>
      <c r="E196" s="16" t="s">
        <v>161</v>
      </c>
      <c r="F196" s="9">
        <f>1349090-800843</f>
        <v>548247</v>
      </c>
      <c r="G196" s="9">
        <f t="shared" si="2"/>
        <v>0</v>
      </c>
    </row>
    <row r="197" spans="1:7" s="3" customFormat="1" ht="36" customHeight="1" x14ac:dyDescent="0.3">
      <c r="A197" s="43">
        <v>5</v>
      </c>
      <c r="B197" s="16" t="s">
        <v>119</v>
      </c>
      <c r="C197" s="14">
        <f>1526034-382309</f>
        <v>1143725</v>
      </c>
      <c r="D197" s="43">
        <v>5</v>
      </c>
      <c r="E197" s="16" t="s">
        <v>119</v>
      </c>
      <c r="F197" s="9">
        <f>1526034-382309</f>
        <v>1143725</v>
      </c>
      <c r="G197" s="9">
        <f t="shared" si="2"/>
        <v>0</v>
      </c>
    </row>
    <row r="198" spans="1:7" s="3" customFormat="1" ht="36" customHeight="1" x14ac:dyDescent="0.3">
      <c r="A198" s="43">
        <v>6</v>
      </c>
      <c r="B198" s="16" t="s">
        <v>120</v>
      </c>
      <c r="C198" s="14">
        <f>1466227.2-1225932</f>
        <v>240295.19999999995</v>
      </c>
      <c r="D198" s="43">
        <v>6</v>
      </c>
      <c r="E198" s="16" t="s">
        <v>120</v>
      </c>
      <c r="F198" s="9">
        <f>1466227.2-1225932</f>
        <v>240295.19999999995</v>
      </c>
      <c r="G198" s="9">
        <f t="shared" si="2"/>
        <v>0</v>
      </c>
    </row>
    <row r="199" spans="1:7" s="3" customFormat="1" ht="36" customHeight="1" x14ac:dyDescent="0.3">
      <c r="A199" s="43">
        <v>7</v>
      </c>
      <c r="B199" s="16" t="s">
        <v>121</v>
      </c>
      <c r="C199" s="14">
        <f>149686-40737</f>
        <v>108949</v>
      </c>
      <c r="D199" s="43">
        <v>7</v>
      </c>
      <c r="E199" s="16" t="s">
        <v>121</v>
      </c>
      <c r="F199" s="9">
        <f>149686-40737</f>
        <v>108949</v>
      </c>
      <c r="G199" s="9">
        <f t="shared" si="2"/>
        <v>0</v>
      </c>
    </row>
    <row r="200" spans="1:7" s="3" customFormat="1" ht="36" customHeight="1" x14ac:dyDescent="0.3">
      <c r="A200" s="43">
        <v>8</v>
      </c>
      <c r="B200" s="16" t="s">
        <v>122</v>
      </c>
      <c r="C200" s="14">
        <f>634234-159653</f>
        <v>474581</v>
      </c>
      <c r="D200" s="43">
        <v>8</v>
      </c>
      <c r="E200" s="16" t="s">
        <v>122</v>
      </c>
      <c r="F200" s="9">
        <f>634234-159653</f>
        <v>474581</v>
      </c>
      <c r="G200" s="9">
        <f t="shared" si="2"/>
        <v>0</v>
      </c>
    </row>
    <row r="201" spans="1:7" s="3" customFormat="1" ht="15.6" x14ac:dyDescent="0.3">
      <c r="A201" s="43"/>
      <c r="B201" s="12" t="s">
        <v>12</v>
      </c>
      <c r="C201" s="7">
        <f>SUM(C193:C200)</f>
        <v>6836630.2000000002</v>
      </c>
      <c r="D201" s="43"/>
      <c r="E201" s="12" t="s">
        <v>12</v>
      </c>
      <c r="F201" s="7">
        <f>SUM(F193:F200)</f>
        <v>6836630.2000000002</v>
      </c>
      <c r="G201" s="9">
        <f t="shared" si="2"/>
        <v>0</v>
      </c>
    </row>
    <row r="202" spans="1:7" s="3" customFormat="1" ht="15.6" x14ac:dyDescent="0.3">
      <c r="A202" s="60" t="s">
        <v>1</v>
      </c>
      <c r="B202" s="60"/>
      <c r="C202" s="60"/>
      <c r="D202" s="60" t="s">
        <v>1</v>
      </c>
      <c r="E202" s="60"/>
      <c r="F202" s="60"/>
      <c r="G202" s="9">
        <f t="shared" si="2"/>
        <v>0</v>
      </c>
    </row>
    <row r="203" spans="1:7" s="3" customFormat="1" ht="36" customHeight="1" x14ac:dyDescent="0.3">
      <c r="A203" s="43">
        <v>1</v>
      </c>
      <c r="B203" s="13" t="s">
        <v>180</v>
      </c>
      <c r="C203" s="11">
        <f>3204228+3700000</f>
        <v>6904228</v>
      </c>
      <c r="D203" s="43">
        <v>1</v>
      </c>
      <c r="E203" s="13" t="s">
        <v>180</v>
      </c>
      <c r="F203" s="11">
        <f>3204228+3700000</f>
        <v>6904228</v>
      </c>
      <c r="G203" s="9">
        <f t="shared" si="2"/>
        <v>0</v>
      </c>
    </row>
    <row r="204" spans="1:7" s="3" customFormat="1" ht="15.6" x14ac:dyDescent="0.3">
      <c r="A204" s="43"/>
      <c r="B204" s="12" t="s">
        <v>12</v>
      </c>
      <c r="C204" s="7">
        <f>SUM(C203:C203)</f>
        <v>6904228</v>
      </c>
      <c r="D204" s="43"/>
      <c r="E204" s="12" t="s">
        <v>12</v>
      </c>
      <c r="F204" s="7">
        <f>SUM(F203:F203)</f>
        <v>6904228</v>
      </c>
      <c r="G204" s="9">
        <f t="shared" si="2"/>
        <v>0</v>
      </c>
    </row>
    <row r="205" spans="1:7" s="3" customFormat="1" ht="15.6" x14ac:dyDescent="0.3">
      <c r="A205" s="60" t="s">
        <v>148</v>
      </c>
      <c r="B205" s="60"/>
      <c r="C205" s="60"/>
      <c r="D205" s="60" t="s">
        <v>148</v>
      </c>
      <c r="E205" s="60"/>
      <c r="F205" s="60"/>
      <c r="G205" s="9">
        <f t="shared" si="2"/>
        <v>0</v>
      </c>
    </row>
    <row r="206" spans="1:7" s="3" customFormat="1" ht="46.5" customHeight="1" x14ac:dyDescent="0.3">
      <c r="A206" s="43">
        <v>1</v>
      </c>
      <c r="B206" s="10" t="s">
        <v>162</v>
      </c>
      <c r="C206" s="11">
        <v>173505</v>
      </c>
      <c r="D206" s="43">
        <v>1</v>
      </c>
      <c r="E206" s="10" t="s">
        <v>162</v>
      </c>
      <c r="F206" s="11">
        <v>173505</v>
      </c>
      <c r="G206" s="9">
        <f t="shared" si="2"/>
        <v>0</v>
      </c>
    </row>
    <row r="207" spans="1:7" s="3" customFormat="1" ht="36" customHeight="1" x14ac:dyDescent="0.3">
      <c r="A207" s="43">
        <v>2</v>
      </c>
      <c r="B207" s="10" t="s">
        <v>163</v>
      </c>
      <c r="C207" s="11">
        <v>22150000</v>
      </c>
      <c r="D207" s="43">
        <v>2</v>
      </c>
      <c r="E207" s="10" t="s">
        <v>163</v>
      </c>
      <c r="F207" s="11">
        <v>22150000</v>
      </c>
      <c r="G207" s="9">
        <f t="shared" si="2"/>
        <v>0</v>
      </c>
    </row>
    <row r="208" spans="1:7" s="3" customFormat="1" ht="36" customHeight="1" x14ac:dyDescent="0.3">
      <c r="A208" s="43">
        <v>3</v>
      </c>
      <c r="B208" s="10" t="s">
        <v>164</v>
      </c>
      <c r="C208" s="11">
        <v>3300000</v>
      </c>
      <c r="D208" s="43">
        <v>3</v>
      </c>
      <c r="E208" s="10" t="s">
        <v>164</v>
      </c>
      <c r="F208" s="11">
        <v>3300000</v>
      </c>
      <c r="G208" s="9">
        <f t="shared" si="2"/>
        <v>0</v>
      </c>
    </row>
    <row r="209" spans="1:7" s="3" customFormat="1" ht="15.6" x14ac:dyDescent="0.3">
      <c r="A209" s="43"/>
      <c r="B209" s="12" t="s">
        <v>12</v>
      </c>
      <c r="C209" s="7">
        <f>SUM(C206:C208)</f>
        <v>25623505</v>
      </c>
      <c r="D209" s="43"/>
      <c r="E209" s="12" t="s">
        <v>12</v>
      </c>
      <c r="F209" s="7">
        <f>SUM(F206:F208)</f>
        <v>25623505</v>
      </c>
      <c r="G209" s="9">
        <f t="shared" si="2"/>
        <v>0</v>
      </c>
    </row>
    <row r="210" spans="1:7" s="3" customFormat="1" ht="15.6" x14ac:dyDescent="0.3">
      <c r="A210" s="60" t="s">
        <v>88</v>
      </c>
      <c r="B210" s="60"/>
      <c r="C210" s="60"/>
      <c r="D210" s="60" t="s">
        <v>88</v>
      </c>
      <c r="E210" s="60"/>
      <c r="F210" s="60"/>
      <c r="G210" s="9">
        <f t="shared" si="2"/>
        <v>0</v>
      </c>
    </row>
    <row r="211" spans="1:7" s="3" customFormat="1" ht="36" customHeight="1" x14ac:dyDescent="0.3">
      <c r="A211" s="43">
        <v>1</v>
      </c>
      <c r="B211" s="10" t="s">
        <v>217</v>
      </c>
      <c r="C211" s="11">
        <v>493402</v>
      </c>
      <c r="D211" s="43">
        <v>1</v>
      </c>
      <c r="E211" s="10" t="s">
        <v>217</v>
      </c>
      <c r="F211" s="11">
        <v>493402</v>
      </c>
      <c r="G211" s="9">
        <f t="shared" si="2"/>
        <v>0</v>
      </c>
    </row>
    <row r="212" spans="1:7" s="3" customFormat="1" ht="15.6" x14ac:dyDescent="0.3">
      <c r="A212" s="43"/>
      <c r="B212" s="12" t="s">
        <v>12</v>
      </c>
      <c r="C212" s="7">
        <f>SUM(C211:C211)</f>
        <v>493402</v>
      </c>
      <c r="D212" s="43"/>
      <c r="E212" s="12" t="s">
        <v>12</v>
      </c>
      <c r="F212" s="7">
        <f>SUM(F211:F211)</f>
        <v>493402</v>
      </c>
      <c r="G212" s="9">
        <f t="shared" si="2"/>
        <v>0</v>
      </c>
    </row>
    <row r="213" spans="1:7" s="3" customFormat="1" ht="15.6" x14ac:dyDescent="0.3">
      <c r="A213" s="60" t="s">
        <v>44</v>
      </c>
      <c r="B213" s="60"/>
      <c r="C213" s="60"/>
      <c r="D213" s="60" t="s">
        <v>44</v>
      </c>
      <c r="E213" s="60"/>
      <c r="F213" s="60"/>
      <c r="G213" s="9">
        <f t="shared" si="2"/>
        <v>0</v>
      </c>
    </row>
    <row r="214" spans="1:7" s="3" customFormat="1" ht="36" customHeight="1" x14ac:dyDescent="0.3">
      <c r="A214" s="43">
        <v>1</v>
      </c>
      <c r="B214" s="13" t="s">
        <v>181</v>
      </c>
      <c r="C214" s="11">
        <v>3000000</v>
      </c>
      <c r="D214" s="43">
        <v>1</v>
      </c>
      <c r="E214" s="13" t="s">
        <v>181</v>
      </c>
      <c r="F214" s="11">
        <v>3000000</v>
      </c>
      <c r="G214" s="9">
        <f t="shared" si="2"/>
        <v>0</v>
      </c>
    </row>
    <row r="215" spans="1:7" s="3" customFormat="1" ht="50.1" customHeight="1" x14ac:dyDescent="0.3">
      <c r="A215" s="43">
        <v>2</v>
      </c>
      <c r="B215" s="13" t="s">
        <v>123</v>
      </c>
      <c r="C215" s="11">
        <v>1333334</v>
      </c>
      <c r="D215" s="43">
        <v>2</v>
      </c>
      <c r="E215" s="13" t="s">
        <v>123</v>
      </c>
      <c r="F215" s="11">
        <v>1333334</v>
      </c>
      <c r="G215" s="9">
        <f t="shared" si="2"/>
        <v>0</v>
      </c>
    </row>
    <row r="216" spans="1:7" s="3" customFormat="1" ht="15.6" x14ac:dyDescent="0.3">
      <c r="A216" s="43"/>
      <c r="B216" s="12" t="s">
        <v>12</v>
      </c>
      <c r="C216" s="7">
        <f>SUM(C214:C215)</f>
        <v>4333334</v>
      </c>
      <c r="D216" s="43"/>
      <c r="E216" s="12" t="s">
        <v>12</v>
      </c>
      <c r="F216" s="7">
        <f>SUM(F214:F215)</f>
        <v>4333334</v>
      </c>
      <c r="G216" s="9">
        <f t="shared" si="2"/>
        <v>0</v>
      </c>
    </row>
    <row r="217" spans="1:7" s="3" customFormat="1" ht="15.6" x14ac:dyDescent="0.3">
      <c r="A217" s="43"/>
      <c r="B217" s="12" t="s">
        <v>37</v>
      </c>
      <c r="C217" s="7">
        <f>C204+C201+C191+C185+C182+C179+C173+C167+C209+C212+C216+C176</f>
        <v>84394858.200000003</v>
      </c>
      <c r="D217" s="43"/>
      <c r="E217" s="12" t="s">
        <v>37</v>
      </c>
      <c r="F217" s="7">
        <f>F204+F201+F191+F185+F182+F179+F173+F167+F209+F212+F216+F176</f>
        <v>91319345.200000003</v>
      </c>
      <c r="G217" s="7">
        <f t="shared" si="2"/>
        <v>6924487</v>
      </c>
    </row>
    <row r="218" spans="1:7" s="3" customFormat="1" ht="15.6" x14ac:dyDescent="0.3">
      <c r="A218" s="62" t="s">
        <v>38</v>
      </c>
      <c r="B218" s="62"/>
      <c r="C218" s="62"/>
      <c r="D218" s="62" t="s">
        <v>38</v>
      </c>
      <c r="E218" s="62"/>
      <c r="F218" s="62"/>
      <c r="G218" s="9"/>
    </row>
    <row r="219" spans="1:7" s="3" customFormat="1" ht="15.6" x14ac:dyDescent="0.3">
      <c r="A219" s="60" t="s">
        <v>25</v>
      </c>
      <c r="B219" s="60"/>
      <c r="C219" s="60"/>
      <c r="D219" s="60" t="s">
        <v>25</v>
      </c>
      <c r="E219" s="60"/>
      <c r="F219" s="60"/>
      <c r="G219" s="9"/>
    </row>
    <row r="220" spans="1:7" s="3" customFormat="1" ht="50.1" customHeight="1" x14ac:dyDescent="0.3">
      <c r="A220" s="43">
        <v>1</v>
      </c>
      <c r="B220" s="8" t="s">
        <v>165</v>
      </c>
      <c r="C220" s="11">
        <v>700000</v>
      </c>
      <c r="D220" s="43">
        <v>1</v>
      </c>
      <c r="E220" s="8" t="s">
        <v>165</v>
      </c>
      <c r="F220" s="11">
        <v>700000</v>
      </c>
      <c r="G220" s="9">
        <f t="shared" ref="G220:G285" si="3">F220-C220</f>
        <v>0</v>
      </c>
    </row>
    <row r="221" spans="1:7" s="3" customFormat="1" ht="69.900000000000006" customHeight="1" x14ac:dyDescent="0.3">
      <c r="A221" s="43">
        <v>2</v>
      </c>
      <c r="B221" s="8" t="s">
        <v>130</v>
      </c>
      <c r="C221" s="11">
        <v>1190000</v>
      </c>
      <c r="D221" s="43">
        <v>2</v>
      </c>
      <c r="E221" s="8" t="s">
        <v>130</v>
      </c>
      <c r="F221" s="11">
        <v>1190000</v>
      </c>
      <c r="G221" s="9">
        <f t="shared" si="3"/>
        <v>0</v>
      </c>
    </row>
    <row r="222" spans="1:7" s="3" customFormat="1" ht="15.6" x14ac:dyDescent="0.3">
      <c r="A222" s="43"/>
      <c r="B222" s="12" t="s">
        <v>12</v>
      </c>
      <c r="C222" s="7">
        <f>SUM(C220:C221)</f>
        <v>1890000</v>
      </c>
      <c r="D222" s="43"/>
      <c r="E222" s="12" t="s">
        <v>12</v>
      </c>
      <c r="F222" s="7">
        <f>SUM(F220:F221)</f>
        <v>1890000</v>
      </c>
      <c r="G222" s="9">
        <f t="shared" si="3"/>
        <v>0</v>
      </c>
    </row>
    <row r="223" spans="1:7" s="3" customFormat="1" ht="15.6" x14ac:dyDescent="0.3">
      <c r="A223" s="60" t="s">
        <v>20</v>
      </c>
      <c r="B223" s="60"/>
      <c r="C223" s="60"/>
      <c r="D223" s="60" t="s">
        <v>20</v>
      </c>
      <c r="E223" s="60"/>
      <c r="F223" s="60"/>
      <c r="G223" s="9"/>
    </row>
    <row r="224" spans="1:7" s="3" customFormat="1" ht="36" customHeight="1" x14ac:dyDescent="0.3">
      <c r="A224" s="43">
        <v>1</v>
      </c>
      <c r="B224" s="10" t="s">
        <v>58</v>
      </c>
      <c r="C224" s="11">
        <v>5015594</v>
      </c>
      <c r="D224" s="54">
        <v>1</v>
      </c>
      <c r="E224" s="49" t="s">
        <v>58</v>
      </c>
      <c r="F224" s="55">
        <f>5015594-1922859</f>
        <v>3092735</v>
      </c>
      <c r="G224" s="47">
        <f>F224-C224</f>
        <v>-1922859</v>
      </c>
    </row>
    <row r="225" spans="1:7" s="3" customFormat="1" ht="50.1" customHeight="1" x14ac:dyDescent="0.3">
      <c r="A225" s="43">
        <v>2</v>
      </c>
      <c r="B225" s="10" t="s">
        <v>166</v>
      </c>
      <c r="C225" s="11">
        <v>310000</v>
      </c>
      <c r="D225" s="43">
        <v>2</v>
      </c>
      <c r="E225" s="10" t="s">
        <v>166</v>
      </c>
      <c r="F225" s="11">
        <v>310000</v>
      </c>
      <c r="G225" s="9">
        <f>F225-C225</f>
        <v>0</v>
      </c>
    </row>
    <row r="226" spans="1:7" s="3" customFormat="1" ht="36" customHeight="1" x14ac:dyDescent="0.3">
      <c r="A226" s="46"/>
      <c r="B226" s="10"/>
      <c r="C226" s="11"/>
      <c r="D226" s="54" t="s">
        <v>226</v>
      </c>
      <c r="E226" s="49" t="s">
        <v>227</v>
      </c>
      <c r="F226" s="56">
        <v>958054</v>
      </c>
      <c r="G226" s="50">
        <f>F226-C226</f>
        <v>958054</v>
      </c>
    </row>
    <row r="227" spans="1:7" s="3" customFormat="1" ht="15.6" x14ac:dyDescent="0.3">
      <c r="A227" s="43"/>
      <c r="B227" s="12" t="s">
        <v>12</v>
      </c>
      <c r="C227" s="7">
        <f>SUM(C224:C225)</f>
        <v>5325594</v>
      </c>
      <c r="D227" s="43"/>
      <c r="E227" s="12" t="s">
        <v>12</v>
      </c>
      <c r="F227" s="7">
        <f>SUM(F224:F226)</f>
        <v>4360789</v>
      </c>
      <c r="G227" s="7">
        <f>F227-C227</f>
        <v>-964805</v>
      </c>
    </row>
    <row r="228" spans="1:7" s="3" customFormat="1" ht="15.6" x14ac:dyDescent="0.3">
      <c r="A228" s="60" t="s">
        <v>27</v>
      </c>
      <c r="B228" s="60"/>
      <c r="C228" s="60"/>
      <c r="D228" s="60" t="s">
        <v>27</v>
      </c>
      <c r="E228" s="60"/>
      <c r="F228" s="60"/>
      <c r="G228" s="9"/>
    </row>
    <row r="229" spans="1:7" s="3" customFormat="1" ht="36" customHeight="1" x14ac:dyDescent="0.3">
      <c r="A229" s="43">
        <v>1</v>
      </c>
      <c r="B229" s="13" t="s">
        <v>71</v>
      </c>
      <c r="C229" s="11">
        <v>1219833</v>
      </c>
      <c r="D229" s="43">
        <v>1</v>
      </c>
      <c r="E229" s="13" t="s">
        <v>71</v>
      </c>
      <c r="F229" s="11">
        <v>1219833</v>
      </c>
      <c r="G229" s="9">
        <f t="shared" si="3"/>
        <v>0</v>
      </c>
    </row>
    <row r="230" spans="1:7" s="3" customFormat="1" ht="15.6" x14ac:dyDescent="0.3">
      <c r="A230" s="43"/>
      <c r="B230" s="12" t="s">
        <v>12</v>
      </c>
      <c r="C230" s="7">
        <f>SUM(C229:C229)</f>
        <v>1219833</v>
      </c>
      <c r="D230" s="43"/>
      <c r="E230" s="12" t="s">
        <v>12</v>
      </c>
      <c r="F230" s="7">
        <f>SUM(F229:F229)</f>
        <v>1219833</v>
      </c>
      <c r="G230" s="9">
        <f t="shared" si="3"/>
        <v>0</v>
      </c>
    </row>
    <row r="231" spans="1:7" s="3" customFormat="1" ht="15.6" x14ac:dyDescent="0.3">
      <c r="A231" s="60" t="s">
        <v>45</v>
      </c>
      <c r="B231" s="60"/>
      <c r="C231" s="60"/>
      <c r="D231" s="60" t="s">
        <v>45</v>
      </c>
      <c r="E231" s="60"/>
      <c r="F231" s="60"/>
      <c r="G231" s="9">
        <f t="shared" si="3"/>
        <v>0</v>
      </c>
    </row>
    <row r="232" spans="1:7" s="3" customFormat="1" ht="36" customHeight="1" x14ac:dyDescent="0.3">
      <c r="A232" s="43">
        <v>1</v>
      </c>
      <c r="B232" s="13" t="s">
        <v>70</v>
      </c>
      <c r="C232" s="11">
        <v>1053000</v>
      </c>
      <c r="D232" s="43">
        <v>1</v>
      </c>
      <c r="E232" s="13" t="s">
        <v>70</v>
      </c>
      <c r="F232" s="11">
        <v>1053000</v>
      </c>
      <c r="G232" s="9">
        <f t="shared" si="3"/>
        <v>0</v>
      </c>
    </row>
    <row r="233" spans="1:7" s="3" customFormat="1" ht="15.6" x14ac:dyDescent="0.3">
      <c r="A233" s="43"/>
      <c r="B233" s="12" t="s">
        <v>12</v>
      </c>
      <c r="C233" s="7">
        <f>SUM(C232)</f>
        <v>1053000</v>
      </c>
      <c r="D233" s="43"/>
      <c r="E233" s="12" t="s">
        <v>12</v>
      </c>
      <c r="F233" s="7">
        <f>SUM(F232)</f>
        <v>1053000</v>
      </c>
      <c r="G233" s="9">
        <f t="shared" si="3"/>
        <v>0</v>
      </c>
    </row>
    <row r="234" spans="1:7" s="3" customFormat="1" ht="15.6" x14ac:dyDescent="0.3">
      <c r="A234" s="60" t="s">
        <v>28</v>
      </c>
      <c r="B234" s="60"/>
      <c r="C234" s="60"/>
      <c r="D234" s="60" t="s">
        <v>28</v>
      </c>
      <c r="E234" s="60"/>
      <c r="F234" s="60"/>
      <c r="G234" s="9">
        <f t="shared" si="3"/>
        <v>0</v>
      </c>
    </row>
    <row r="235" spans="1:7" s="3" customFormat="1" ht="69.900000000000006" customHeight="1" x14ac:dyDescent="0.3">
      <c r="A235" s="43">
        <v>1</v>
      </c>
      <c r="B235" s="15" t="s">
        <v>182</v>
      </c>
      <c r="C235" s="11">
        <v>525000</v>
      </c>
      <c r="D235" s="43">
        <v>1</v>
      </c>
      <c r="E235" s="15" t="s">
        <v>182</v>
      </c>
      <c r="F235" s="11">
        <v>525000</v>
      </c>
      <c r="G235" s="9">
        <f t="shared" si="3"/>
        <v>0</v>
      </c>
    </row>
    <row r="236" spans="1:7" s="3" customFormat="1" ht="15.6" x14ac:dyDescent="0.3">
      <c r="A236" s="43"/>
      <c r="B236" s="12" t="s">
        <v>12</v>
      </c>
      <c r="C236" s="7">
        <f>SUM(C235:C235)</f>
        <v>525000</v>
      </c>
      <c r="D236" s="43"/>
      <c r="E236" s="12" t="s">
        <v>12</v>
      </c>
      <c r="F236" s="7">
        <f>SUM(F235:F235)</f>
        <v>525000</v>
      </c>
      <c r="G236" s="9">
        <f t="shared" si="3"/>
        <v>0</v>
      </c>
    </row>
    <row r="237" spans="1:7" s="3" customFormat="1" ht="15.6" x14ac:dyDescent="0.3">
      <c r="A237" s="60" t="s">
        <v>46</v>
      </c>
      <c r="B237" s="60"/>
      <c r="C237" s="60"/>
      <c r="D237" s="60" t="s">
        <v>46</v>
      </c>
      <c r="E237" s="60"/>
      <c r="F237" s="60"/>
      <c r="G237" s="9">
        <f t="shared" si="3"/>
        <v>0</v>
      </c>
    </row>
    <row r="238" spans="1:7" s="3" customFormat="1" ht="36" customHeight="1" x14ac:dyDescent="0.3">
      <c r="A238" s="43">
        <v>1</v>
      </c>
      <c r="B238" s="13" t="s">
        <v>73</v>
      </c>
      <c r="C238" s="11">
        <v>1834181</v>
      </c>
      <c r="D238" s="43">
        <v>1</v>
      </c>
      <c r="E238" s="13" t="s">
        <v>73</v>
      </c>
      <c r="F238" s="11">
        <v>1834181</v>
      </c>
      <c r="G238" s="9">
        <f t="shared" si="3"/>
        <v>0</v>
      </c>
    </row>
    <row r="239" spans="1:7" s="3" customFormat="1" ht="36" customHeight="1" x14ac:dyDescent="0.3">
      <c r="A239" s="43">
        <v>2</v>
      </c>
      <c r="B239" s="16" t="s">
        <v>124</v>
      </c>
      <c r="C239" s="14">
        <v>551107</v>
      </c>
      <c r="D239" s="43">
        <v>2</v>
      </c>
      <c r="E239" s="16" t="s">
        <v>124</v>
      </c>
      <c r="F239" s="9">
        <v>551107</v>
      </c>
      <c r="G239" s="9">
        <f t="shared" si="3"/>
        <v>0</v>
      </c>
    </row>
    <row r="240" spans="1:7" s="3" customFormat="1" ht="15.6" x14ac:dyDescent="0.3">
      <c r="A240" s="43"/>
      <c r="B240" s="12" t="s">
        <v>12</v>
      </c>
      <c r="C240" s="7">
        <f>SUM(C238:C239)</f>
        <v>2385288</v>
      </c>
      <c r="D240" s="43"/>
      <c r="E240" s="12" t="s">
        <v>12</v>
      </c>
      <c r="F240" s="7">
        <f>SUM(F238:F239)</f>
        <v>2385288</v>
      </c>
      <c r="G240" s="9">
        <f t="shared" si="3"/>
        <v>0</v>
      </c>
    </row>
    <row r="241" spans="1:7" s="3" customFormat="1" ht="15.6" x14ac:dyDescent="0.3">
      <c r="A241" s="60" t="s">
        <v>50</v>
      </c>
      <c r="B241" s="60"/>
      <c r="C241" s="60"/>
      <c r="D241" s="60" t="s">
        <v>50</v>
      </c>
      <c r="E241" s="60"/>
      <c r="F241" s="60"/>
      <c r="G241" s="9">
        <f t="shared" si="3"/>
        <v>0</v>
      </c>
    </row>
    <row r="242" spans="1:7" s="3" customFormat="1" ht="36" customHeight="1" x14ac:dyDescent="0.3">
      <c r="A242" s="43">
        <v>1</v>
      </c>
      <c r="B242" s="13" t="s">
        <v>72</v>
      </c>
      <c r="C242" s="11">
        <v>410000</v>
      </c>
      <c r="D242" s="43">
        <v>1</v>
      </c>
      <c r="E242" s="13" t="s">
        <v>72</v>
      </c>
      <c r="F242" s="11">
        <v>410000</v>
      </c>
      <c r="G242" s="9">
        <f t="shared" si="3"/>
        <v>0</v>
      </c>
    </row>
    <row r="243" spans="1:7" s="3" customFormat="1" ht="15.6" x14ac:dyDescent="0.3">
      <c r="A243" s="43"/>
      <c r="B243" s="12" t="s">
        <v>12</v>
      </c>
      <c r="C243" s="7">
        <f>SUM(C242)</f>
        <v>410000</v>
      </c>
      <c r="D243" s="43"/>
      <c r="E243" s="12" t="s">
        <v>12</v>
      </c>
      <c r="F243" s="7">
        <f>SUM(F242)</f>
        <v>410000</v>
      </c>
      <c r="G243" s="9">
        <f t="shared" si="3"/>
        <v>0</v>
      </c>
    </row>
    <row r="244" spans="1:7" s="3" customFormat="1" ht="15.6" x14ac:dyDescent="0.3">
      <c r="A244" s="43"/>
      <c r="B244" s="12" t="s">
        <v>39</v>
      </c>
      <c r="C244" s="7">
        <f>C236+C230+C222+C240+C243+C233+C227</f>
        <v>12808715</v>
      </c>
      <c r="D244" s="43"/>
      <c r="E244" s="12" t="s">
        <v>39</v>
      </c>
      <c r="F244" s="7">
        <f>F236+F230+F222+F240+F243+F233+F227</f>
        <v>11843910</v>
      </c>
      <c r="G244" s="7">
        <f t="shared" si="3"/>
        <v>-964805</v>
      </c>
    </row>
    <row r="245" spans="1:7" s="3" customFormat="1" ht="15.6" x14ac:dyDescent="0.3">
      <c r="A245" s="62" t="s">
        <v>40</v>
      </c>
      <c r="B245" s="62"/>
      <c r="C245" s="62"/>
      <c r="D245" s="62" t="s">
        <v>40</v>
      </c>
      <c r="E245" s="62"/>
      <c r="F245" s="62"/>
      <c r="G245" s="9">
        <f t="shared" si="3"/>
        <v>0</v>
      </c>
    </row>
    <row r="246" spans="1:7" s="3" customFormat="1" ht="15.6" x14ac:dyDescent="0.3">
      <c r="A246" s="60" t="s">
        <v>23</v>
      </c>
      <c r="B246" s="60"/>
      <c r="C246" s="60"/>
      <c r="D246" s="60" t="s">
        <v>23</v>
      </c>
      <c r="E246" s="60"/>
      <c r="F246" s="60"/>
      <c r="G246" s="9">
        <f t="shared" si="3"/>
        <v>0</v>
      </c>
    </row>
    <row r="247" spans="1:7" s="3" customFormat="1" ht="36" customHeight="1" x14ac:dyDescent="0.3">
      <c r="A247" s="43">
        <v>1</v>
      </c>
      <c r="B247" s="10" t="s">
        <v>24</v>
      </c>
      <c r="C247" s="9">
        <v>2000000</v>
      </c>
      <c r="D247" s="43">
        <v>1</v>
      </c>
      <c r="E247" s="10" t="s">
        <v>24</v>
      </c>
      <c r="F247" s="9">
        <v>2000000</v>
      </c>
      <c r="G247" s="9">
        <f>F247-C247</f>
        <v>0</v>
      </c>
    </row>
    <row r="248" spans="1:7" s="3" customFormat="1" ht="15.6" x14ac:dyDescent="0.3">
      <c r="A248" s="43"/>
      <c r="B248" s="12" t="s">
        <v>12</v>
      </c>
      <c r="C248" s="7">
        <f>SUM(C247)</f>
        <v>2000000</v>
      </c>
      <c r="D248" s="43"/>
      <c r="E248" s="12" t="s">
        <v>12</v>
      </c>
      <c r="F248" s="7">
        <f>SUM(F247)</f>
        <v>2000000</v>
      </c>
      <c r="G248" s="9">
        <f t="shared" si="3"/>
        <v>0</v>
      </c>
    </row>
    <row r="249" spans="1:7" s="3" customFormat="1" ht="15.6" x14ac:dyDescent="0.3">
      <c r="A249" s="43"/>
      <c r="B249" s="12"/>
      <c r="C249" s="7"/>
      <c r="D249" s="60" t="s">
        <v>47</v>
      </c>
      <c r="E249" s="60"/>
      <c r="F249" s="60"/>
      <c r="G249" s="9">
        <f t="shared" si="3"/>
        <v>0</v>
      </c>
    </row>
    <row r="250" spans="1:7" s="3" customFormat="1" ht="31.2" x14ac:dyDescent="0.3">
      <c r="A250" s="43"/>
      <c r="B250" s="12"/>
      <c r="C250" s="7"/>
      <c r="D250" s="37">
        <v>1</v>
      </c>
      <c r="E250" s="8" t="s">
        <v>213</v>
      </c>
      <c r="F250" s="44">
        <v>0</v>
      </c>
      <c r="G250" s="9">
        <f t="shared" si="3"/>
        <v>0</v>
      </c>
    </row>
    <row r="251" spans="1:7" s="3" customFormat="1" ht="15.6" x14ac:dyDescent="0.3">
      <c r="A251" s="43"/>
      <c r="B251" s="12"/>
      <c r="C251" s="7"/>
      <c r="D251" s="43"/>
      <c r="E251" s="12" t="s">
        <v>12</v>
      </c>
      <c r="F251" s="7">
        <f>SUM(F250)</f>
        <v>0</v>
      </c>
      <c r="G251" s="9">
        <f t="shared" si="3"/>
        <v>0</v>
      </c>
    </row>
    <row r="252" spans="1:7" s="3" customFormat="1" ht="15.6" x14ac:dyDescent="0.3">
      <c r="A252" s="43"/>
      <c r="B252" s="12" t="s">
        <v>41</v>
      </c>
      <c r="C252" s="7">
        <f>SUM(C248)</f>
        <v>2000000</v>
      </c>
      <c r="D252" s="43"/>
      <c r="E252" s="12" t="s">
        <v>41</v>
      </c>
      <c r="F252" s="7">
        <f>SUM(F248+F251)</f>
        <v>2000000</v>
      </c>
      <c r="G252" s="9">
        <f>F252-C252</f>
        <v>0</v>
      </c>
    </row>
    <row r="253" spans="1:7" s="3" customFormat="1" ht="15.6" x14ac:dyDescent="0.3">
      <c r="A253" s="43"/>
      <c r="B253" s="12" t="s">
        <v>8</v>
      </c>
      <c r="C253" s="7">
        <f>SUM(C217+C244+C252+C148+C143)</f>
        <v>99853573.200000003</v>
      </c>
      <c r="D253" s="43"/>
      <c r="E253" s="12" t="s">
        <v>8</v>
      </c>
      <c r="F253" s="7">
        <f>SUM(F217+F244+F252+F148+F143)</f>
        <v>105813255.2</v>
      </c>
      <c r="G253" s="7">
        <f t="shared" si="3"/>
        <v>5959682</v>
      </c>
    </row>
    <row r="254" spans="1:7" s="3" customFormat="1" ht="15.6" x14ac:dyDescent="0.3">
      <c r="A254" s="62" t="s">
        <v>55</v>
      </c>
      <c r="B254" s="62"/>
      <c r="C254" s="62"/>
      <c r="D254" s="62" t="s">
        <v>55</v>
      </c>
      <c r="E254" s="62"/>
      <c r="F254" s="62"/>
      <c r="G254" s="9"/>
    </row>
    <row r="255" spans="1:7" s="3" customFormat="1" ht="54" customHeight="1" x14ac:dyDescent="0.3">
      <c r="A255" s="60" t="s">
        <v>125</v>
      </c>
      <c r="B255" s="64"/>
      <c r="C255" s="64"/>
      <c r="D255" s="60" t="s">
        <v>125</v>
      </c>
      <c r="E255" s="64"/>
      <c r="F255" s="64"/>
      <c r="G255" s="9"/>
    </row>
    <row r="256" spans="1:7" s="3" customFormat="1" ht="15.6" x14ac:dyDescent="0.3">
      <c r="A256" s="66" t="s">
        <v>5</v>
      </c>
      <c r="B256" s="66"/>
      <c r="C256" s="66"/>
      <c r="D256" s="66" t="s">
        <v>5</v>
      </c>
      <c r="E256" s="66"/>
      <c r="F256" s="66"/>
      <c r="G256" s="9"/>
    </row>
    <row r="257" spans="1:7" s="3" customFormat="1" ht="36" customHeight="1" x14ac:dyDescent="0.3">
      <c r="A257" s="43">
        <v>1</v>
      </c>
      <c r="B257" s="13" t="s">
        <v>92</v>
      </c>
      <c r="C257" s="9">
        <v>2068062</v>
      </c>
      <c r="D257" s="43">
        <v>1</v>
      </c>
      <c r="E257" s="13" t="s">
        <v>92</v>
      </c>
      <c r="F257" s="9">
        <v>2068062</v>
      </c>
      <c r="G257" s="9">
        <f t="shared" si="3"/>
        <v>0</v>
      </c>
    </row>
    <row r="258" spans="1:7" s="3" customFormat="1" ht="15.6" x14ac:dyDescent="0.3">
      <c r="A258" s="43"/>
      <c r="B258" s="12" t="s">
        <v>12</v>
      </c>
      <c r="C258" s="17">
        <f>SUM(C257)</f>
        <v>2068062</v>
      </c>
      <c r="D258" s="43"/>
      <c r="E258" s="12" t="s">
        <v>12</v>
      </c>
      <c r="F258" s="17">
        <f>SUM(F257)</f>
        <v>2068062</v>
      </c>
      <c r="G258" s="9">
        <f t="shared" si="3"/>
        <v>0</v>
      </c>
    </row>
    <row r="259" spans="1:7" s="3" customFormat="1" ht="15.6" x14ac:dyDescent="0.3">
      <c r="A259" s="60" t="s">
        <v>13</v>
      </c>
      <c r="B259" s="60"/>
      <c r="C259" s="60"/>
      <c r="D259" s="60" t="s">
        <v>13</v>
      </c>
      <c r="E259" s="60"/>
      <c r="F259" s="60"/>
      <c r="G259" s="9">
        <f t="shared" si="3"/>
        <v>0</v>
      </c>
    </row>
    <row r="260" spans="1:7" s="3" customFormat="1" ht="36" customHeight="1" x14ac:dyDescent="0.3">
      <c r="A260" s="43">
        <v>2</v>
      </c>
      <c r="B260" s="13" t="s">
        <v>93</v>
      </c>
      <c r="C260" s="11">
        <v>2571142</v>
      </c>
      <c r="D260" s="43">
        <v>2</v>
      </c>
      <c r="E260" s="13" t="s">
        <v>93</v>
      </c>
      <c r="F260" s="11">
        <v>2571142</v>
      </c>
      <c r="G260" s="9">
        <f t="shared" si="3"/>
        <v>0</v>
      </c>
    </row>
    <row r="261" spans="1:7" s="3" customFormat="1" ht="50.1" customHeight="1" x14ac:dyDescent="0.3">
      <c r="A261" s="43">
        <v>3</v>
      </c>
      <c r="B261" s="13" t="s">
        <v>167</v>
      </c>
      <c r="C261" s="11">
        <v>3581</v>
      </c>
      <c r="D261" s="43">
        <v>3</v>
      </c>
      <c r="E261" s="13" t="s">
        <v>167</v>
      </c>
      <c r="F261" s="11">
        <v>3581</v>
      </c>
      <c r="G261" s="9">
        <f t="shared" si="3"/>
        <v>0</v>
      </c>
    </row>
    <row r="262" spans="1:7" s="3" customFormat="1" ht="15.6" x14ac:dyDescent="0.3">
      <c r="A262" s="43"/>
      <c r="B262" s="12" t="s">
        <v>12</v>
      </c>
      <c r="C262" s="17">
        <f>SUM(C260:C261)</f>
        <v>2574723</v>
      </c>
      <c r="D262" s="43"/>
      <c r="E262" s="12" t="s">
        <v>12</v>
      </c>
      <c r="F262" s="17">
        <f>SUM(F260:F261)</f>
        <v>2574723</v>
      </c>
      <c r="G262" s="7">
        <f t="shared" si="3"/>
        <v>0</v>
      </c>
    </row>
    <row r="263" spans="1:7" s="3" customFormat="1" ht="15.6" x14ac:dyDescent="0.3">
      <c r="A263" s="60" t="s">
        <v>14</v>
      </c>
      <c r="B263" s="60"/>
      <c r="C263" s="60"/>
      <c r="D263" s="60" t="s">
        <v>14</v>
      </c>
      <c r="E263" s="60"/>
      <c r="F263" s="60"/>
      <c r="G263" s="9">
        <f t="shared" si="3"/>
        <v>0</v>
      </c>
    </row>
    <row r="264" spans="1:7" s="3" customFormat="1" ht="50.1" customHeight="1" x14ac:dyDescent="0.3">
      <c r="A264" s="43">
        <v>4</v>
      </c>
      <c r="B264" s="13" t="s">
        <v>168</v>
      </c>
      <c r="C264" s="11">
        <v>2340154</v>
      </c>
      <c r="D264" s="43">
        <v>4</v>
      </c>
      <c r="E264" s="13" t="s">
        <v>168</v>
      </c>
      <c r="F264" s="11">
        <v>2340154</v>
      </c>
      <c r="G264" s="9">
        <f t="shared" si="3"/>
        <v>0</v>
      </c>
    </row>
    <row r="265" spans="1:7" s="3" customFormat="1" ht="15.6" x14ac:dyDescent="0.3">
      <c r="A265" s="43"/>
      <c r="B265" s="12" t="s">
        <v>12</v>
      </c>
      <c r="C265" s="17">
        <f>SUM(C264)</f>
        <v>2340154</v>
      </c>
      <c r="D265" s="43"/>
      <c r="E265" s="12" t="s">
        <v>12</v>
      </c>
      <c r="F265" s="17">
        <f>SUM(F264)</f>
        <v>2340154</v>
      </c>
      <c r="G265" s="7">
        <f t="shared" si="3"/>
        <v>0</v>
      </c>
    </row>
    <row r="266" spans="1:7" s="3" customFormat="1" ht="15.6" x14ac:dyDescent="0.3">
      <c r="A266" s="60" t="s">
        <v>16</v>
      </c>
      <c r="B266" s="60"/>
      <c r="C266" s="60"/>
      <c r="D266" s="60" t="s">
        <v>16</v>
      </c>
      <c r="E266" s="60"/>
      <c r="F266" s="60"/>
      <c r="G266" s="9">
        <f t="shared" si="3"/>
        <v>0</v>
      </c>
    </row>
    <row r="267" spans="1:7" s="3" customFormat="1" ht="50.1" customHeight="1" x14ac:dyDescent="0.3">
      <c r="A267" s="43">
        <v>5</v>
      </c>
      <c r="B267" s="13" t="s">
        <v>126</v>
      </c>
      <c r="C267" s="9">
        <v>2000000</v>
      </c>
      <c r="D267" s="43">
        <v>5</v>
      </c>
      <c r="E267" s="13" t="s">
        <v>126</v>
      </c>
      <c r="F267" s="9">
        <v>2000000</v>
      </c>
      <c r="G267" s="9">
        <f t="shared" si="3"/>
        <v>0</v>
      </c>
    </row>
    <row r="268" spans="1:7" s="3" customFormat="1" ht="36" customHeight="1" x14ac:dyDescent="0.3">
      <c r="A268" s="43">
        <v>6</v>
      </c>
      <c r="B268" s="13" t="s">
        <v>90</v>
      </c>
      <c r="C268" s="11">
        <v>438151</v>
      </c>
      <c r="D268" s="43">
        <v>6</v>
      </c>
      <c r="E268" s="13" t="s">
        <v>90</v>
      </c>
      <c r="F268" s="11">
        <v>438151</v>
      </c>
      <c r="G268" s="9">
        <f t="shared" si="3"/>
        <v>0</v>
      </c>
    </row>
    <row r="269" spans="1:7" s="3" customFormat="1" ht="15.6" x14ac:dyDescent="0.3">
      <c r="A269" s="43"/>
      <c r="B269" s="12" t="s">
        <v>12</v>
      </c>
      <c r="C269" s="17">
        <f>SUM(C267:C268)</f>
        <v>2438151</v>
      </c>
      <c r="D269" s="43"/>
      <c r="E269" s="12" t="s">
        <v>12</v>
      </c>
      <c r="F269" s="17">
        <f>SUM(F267:F268)</f>
        <v>2438151</v>
      </c>
      <c r="G269" s="7">
        <f t="shared" si="3"/>
        <v>0</v>
      </c>
    </row>
    <row r="270" spans="1:7" s="3" customFormat="1" ht="15.6" x14ac:dyDescent="0.3">
      <c r="A270" s="60" t="s">
        <v>2</v>
      </c>
      <c r="B270" s="60"/>
      <c r="C270" s="60"/>
      <c r="D270" s="60" t="s">
        <v>2</v>
      </c>
      <c r="E270" s="60"/>
      <c r="F270" s="60"/>
      <c r="G270" s="9">
        <f t="shared" si="3"/>
        <v>0</v>
      </c>
    </row>
    <row r="271" spans="1:7" s="3" customFormat="1" ht="69.900000000000006" customHeight="1" x14ac:dyDescent="0.3">
      <c r="A271" s="43">
        <v>7</v>
      </c>
      <c r="B271" s="13" t="s">
        <v>94</v>
      </c>
      <c r="C271" s="11">
        <v>237883</v>
      </c>
      <c r="D271" s="43">
        <v>7</v>
      </c>
      <c r="E271" s="13" t="s">
        <v>94</v>
      </c>
      <c r="F271" s="11">
        <v>237883</v>
      </c>
      <c r="G271" s="9">
        <f t="shared" si="3"/>
        <v>0</v>
      </c>
    </row>
    <row r="272" spans="1:7" s="3" customFormat="1" ht="50.1" customHeight="1" x14ac:dyDescent="0.3">
      <c r="A272" s="43">
        <v>8</v>
      </c>
      <c r="B272" s="13" t="s">
        <v>192</v>
      </c>
      <c r="C272" s="11">
        <v>218232</v>
      </c>
      <c r="D272" s="43">
        <v>8</v>
      </c>
      <c r="E272" s="13" t="s">
        <v>192</v>
      </c>
      <c r="F272" s="11">
        <v>218232</v>
      </c>
      <c r="G272" s="9">
        <f t="shared" si="3"/>
        <v>0</v>
      </c>
    </row>
    <row r="273" spans="1:7" s="3" customFormat="1" ht="69.900000000000006" customHeight="1" x14ac:dyDescent="0.3">
      <c r="A273" s="43">
        <v>9</v>
      </c>
      <c r="B273" s="13" t="s">
        <v>169</v>
      </c>
      <c r="C273" s="11">
        <v>179391</v>
      </c>
      <c r="D273" s="43">
        <v>9</v>
      </c>
      <c r="E273" s="13" t="s">
        <v>169</v>
      </c>
      <c r="F273" s="11">
        <v>179391</v>
      </c>
      <c r="G273" s="9">
        <f t="shared" si="3"/>
        <v>0</v>
      </c>
    </row>
    <row r="274" spans="1:7" s="3" customFormat="1" ht="69.900000000000006" customHeight="1" x14ac:dyDescent="0.3">
      <c r="A274" s="43">
        <v>10</v>
      </c>
      <c r="B274" s="13" t="s">
        <v>170</v>
      </c>
      <c r="C274" s="11">
        <v>116009</v>
      </c>
      <c r="D274" s="43">
        <v>10</v>
      </c>
      <c r="E274" s="13" t="s">
        <v>170</v>
      </c>
      <c r="F274" s="11">
        <v>116009</v>
      </c>
      <c r="G274" s="9">
        <f t="shared" si="3"/>
        <v>0</v>
      </c>
    </row>
    <row r="275" spans="1:7" s="3" customFormat="1" ht="69.900000000000006" customHeight="1" x14ac:dyDescent="0.3">
      <c r="A275" s="43">
        <v>11</v>
      </c>
      <c r="B275" s="13" t="s">
        <v>171</v>
      </c>
      <c r="C275" s="11">
        <v>80456</v>
      </c>
      <c r="D275" s="43">
        <v>11</v>
      </c>
      <c r="E275" s="13" t="s">
        <v>171</v>
      </c>
      <c r="F275" s="11">
        <v>80456</v>
      </c>
      <c r="G275" s="9">
        <f t="shared" si="3"/>
        <v>0</v>
      </c>
    </row>
    <row r="276" spans="1:7" s="3" customFormat="1" ht="50.1" customHeight="1" x14ac:dyDescent="0.3">
      <c r="A276" s="43">
        <v>12</v>
      </c>
      <c r="B276" s="13" t="s">
        <v>95</v>
      </c>
      <c r="C276" s="11">
        <v>12849</v>
      </c>
      <c r="D276" s="43">
        <v>12</v>
      </c>
      <c r="E276" s="13" t="s">
        <v>95</v>
      </c>
      <c r="F276" s="11">
        <v>12849</v>
      </c>
      <c r="G276" s="9">
        <f t="shared" si="3"/>
        <v>0</v>
      </c>
    </row>
    <row r="277" spans="1:7" s="3" customFormat="1" ht="15.6" x14ac:dyDescent="0.3">
      <c r="A277" s="43"/>
      <c r="B277" s="12" t="s">
        <v>12</v>
      </c>
      <c r="C277" s="17">
        <f>SUM(C271:C276)</f>
        <v>844820</v>
      </c>
      <c r="D277" s="43"/>
      <c r="E277" s="12" t="s">
        <v>12</v>
      </c>
      <c r="F277" s="17">
        <f>SUM(F271:F276)</f>
        <v>844820</v>
      </c>
      <c r="G277" s="7">
        <f t="shared" si="3"/>
        <v>0</v>
      </c>
    </row>
    <row r="278" spans="1:7" s="3" customFormat="1" ht="15.6" x14ac:dyDescent="0.3">
      <c r="A278" s="60" t="s">
        <v>56</v>
      </c>
      <c r="B278" s="60"/>
      <c r="C278" s="60"/>
      <c r="D278" s="60" t="s">
        <v>56</v>
      </c>
      <c r="E278" s="60"/>
      <c r="F278" s="60"/>
      <c r="G278" s="9"/>
    </row>
    <row r="279" spans="1:7" s="3" customFormat="1" ht="50.1" customHeight="1" x14ac:dyDescent="0.3">
      <c r="A279" s="43">
        <v>13</v>
      </c>
      <c r="B279" s="13" t="s">
        <v>89</v>
      </c>
      <c r="C279" s="11">
        <v>396938</v>
      </c>
      <c r="D279" s="43">
        <v>13</v>
      </c>
      <c r="E279" s="13" t="s">
        <v>89</v>
      </c>
      <c r="F279" s="11">
        <v>396938</v>
      </c>
      <c r="G279" s="9">
        <f t="shared" si="3"/>
        <v>0</v>
      </c>
    </row>
    <row r="280" spans="1:7" s="3" customFormat="1" ht="15.6" x14ac:dyDescent="0.3">
      <c r="A280" s="43"/>
      <c r="B280" s="12" t="s">
        <v>12</v>
      </c>
      <c r="C280" s="17">
        <f>SUM(C279:C279)</f>
        <v>396938</v>
      </c>
      <c r="D280" s="43"/>
      <c r="E280" s="12" t="s">
        <v>12</v>
      </c>
      <c r="F280" s="17">
        <f>SUM(F279:F279)</f>
        <v>396938</v>
      </c>
      <c r="G280" s="7">
        <f t="shared" si="3"/>
        <v>0</v>
      </c>
    </row>
    <row r="281" spans="1:7" s="3" customFormat="1" ht="15.6" x14ac:dyDescent="0.3">
      <c r="A281" s="60" t="s">
        <v>7</v>
      </c>
      <c r="B281" s="60"/>
      <c r="C281" s="60"/>
      <c r="D281" s="60" t="s">
        <v>7</v>
      </c>
      <c r="E281" s="60"/>
      <c r="F281" s="60"/>
      <c r="G281" s="9"/>
    </row>
    <row r="282" spans="1:7" s="3" customFormat="1" ht="21.75" customHeight="1" x14ac:dyDescent="0.3">
      <c r="A282" s="43">
        <v>14</v>
      </c>
      <c r="B282" s="10" t="s">
        <v>127</v>
      </c>
      <c r="C282" s="14">
        <f>169568-42392</f>
        <v>127176</v>
      </c>
      <c r="D282" s="43">
        <v>14</v>
      </c>
      <c r="E282" s="10" t="s">
        <v>127</v>
      </c>
      <c r="F282" s="9">
        <f>169568-42392</f>
        <v>127176</v>
      </c>
      <c r="G282" s="9">
        <f t="shared" si="3"/>
        <v>0</v>
      </c>
    </row>
    <row r="283" spans="1:7" s="3" customFormat="1" ht="50.1" customHeight="1" x14ac:dyDescent="0.3">
      <c r="A283" s="43">
        <v>15</v>
      </c>
      <c r="B283" s="10" t="s">
        <v>128</v>
      </c>
      <c r="C283" s="14">
        <f>89076-22266</f>
        <v>66810</v>
      </c>
      <c r="D283" s="43">
        <v>15</v>
      </c>
      <c r="E283" s="10" t="s">
        <v>128</v>
      </c>
      <c r="F283" s="9">
        <f>89076-22266</f>
        <v>66810</v>
      </c>
      <c r="G283" s="9">
        <f t="shared" si="3"/>
        <v>0</v>
      </c>
    </row>
    <row r="284" spans="1:7" s="3" customFormat="1" ht="15.6" x14ac:dyDescent="0.3">
      <c r="A284" s="43"/>
      <c r="B284" s="12" t="s">
        <v>12</v>
      </c>
      <c r="C284" s="17">
        <f>SUM(C282:C283)</f>
        <v>193986</v>
      </c>
      <c r="D284" s="43"/>
      <c r="E284" s="12" t="s">
        <v>12</v>
      </c>
      <c r="F284" s="17">
        <f>SUM(F282:F283)</f>
        <v>193986</v>
      </c>
      <c r="G284" s="7">
        <f t="shared" si="3"/>
        <v>0</v>
      </c>
    </row>
    <row r="285" spans="1:7" s="3" customFormat="1" ht="50.1" customHeight="1" x14ac:dyDescent="0.3">
      <c r="A285" s="43"/>
      <c r="B285" s="12" t="s">
        <v>129</v>
      </c>
      <c r="C285" s="17">
        <f>C258+C280+C277+C269+C265+C262+C284</f>
        <v>10856834</v>
      </c>
      <c r="D285" s="43"/>
      <c r="E285" s="12" t="s">
        <v>129</v>
      </c>
      <c r="F285" s="17">
        <f>F258+F280+F277+F269+F265+F262+F284</f>
        <v>10856834</v>
      </c>
      <c r="G285" s="7">
        <f t="shared" si="3"/>
        <v>0</v>
      </c>
    </row>
    <row r="286" spans="1:7" s="3" customFormat="1" ht="15.6" x14ac:dyDescent="0.3">
      <c r="A286" s="43"/>
      <c r="B286" s="12" t="s">
        <v>57</v>
      </c>
      <c r="C286" s="17">
        <f>C285</f>
        <v>10856834</v>
      </c>
      <c r="D286" s="43"/>
      <c r="E286" s="12" t="s">
        <v>57</v>
      </c>
      <c r="F286" s="17">
        <f>F285</f>
        <v>10856834</v>
      </c>
      <c r="G286" s="7">
        <f t="shared" ref="G286:G287" si="4">F286-C286</f>
        <v>0</v>
      </c>
    </row>
    <row r="287" spans="1:7" s="3" customFormat="1" ht="15.6" x14ac:dyDescent="0.3">
      <c r="A287" s="60" t="s">
        <v>42</v>
      </c>
      <c r="B287" s="60"/>
      <c r="C287" s="7">
        <f>C136+C253+C286</f>
        <v>253579119.19999999</v>
      </c>
      <c r="D287" s="60" t="s">
        <v>42</v>
      </c>
      <c r="E287" s="60"/>
      <c r="F287" s="7">
        <f>F136+F253+F286</f>
        <v>284108516.19999999</v>
      </c>
      <c r="G287" s="7">
        <f t="shared" si="4"/>
        <v>30529397</v>
      </c>
    </row>
    <row r="288" spans="1:7" s="3" customFormat="1" x14ac:dyDescent="0.3">
      <c r="A288" s="1"/>
      <c r="B288" s="39"/>
      <c r="C288" s="4"/>
      <c r="D288" s="1"/>
      <c r="E288" s="39"/>
      <c r="F288" s="4"/>
      <c r="G288" s="4"/>
    </row>
    <row r="289" spans="1:7" s="3" customFormat="1" x14ac:dyDescent="0.3">
      <c r="A289" s="1"/>
      <c r="B289" s="39"/>
      <c r="C289" s="4"/>
      <c r="D289" s="1"/>
      <c r="E289" s="39"/>
      <c r="F289" s="4"/>
      <c r="G289" s="4"/>
    </row>
  </sheetData>
  <mergeCells count="142">
    <mergeCell ref="D249:F249"/>
    <mergeCell ref="D121:F121"/>
    <mergeCell ref="D122:F122"/>
    <mergeCell ref="D127:F127"/>
    <mergeCell ref="D128:F128"/>
    <mergeCell ref="D145:F145"/>
    <mergeCell ref="D149:F149"/>
    <mergeCell ref="D150:F150"/>
    <mergeCell ref="D168:F168"/>
    <mergeCell ref="D137:F137"/>
    <mergeCell ref="D138:F138"/>
    <mergeCell ref="D186:F186"/>
    <mergeCell ref="D144:F144"/>
    <mergeCell ref="D132:F132"/>
    <mergeCell ref="D270:F270"/>
    <mergeCell ref="D278:F278"/>
    <mergeCell ref="D281:F281"/>
    <mergeCell ref="D287:E287"/>
    <mergeCell ref="D192:F192"/>
    <mergeCell ref="D255:F255"/>
    <mergeCell ref="D256:F256"/>
    <mergeCell ref="D259:F259"/>
    <mergeCell ref="D263:F263"/>
    <mergeCell ref="D266:F266"/>
    <mergeCell ref="D237:F237"/>
    <mergeCell ref="D241:F241"/>
    <mergeCell ref="D245:F245"/>
    <mergeCell ref="D246:F246"/>
    <mergeCell ref="D254:F254"/>
    <mergeCell ref="D219:F219"/>
    <mergeCell ref="D223:F223"/>
    <mergeCell ref="D228:F228"/>
    <mergeCell ref="D231:F231"/>
    <mergeCell ref="D234:F234"/>
    <mergeCell ref="D202:F202"/>
    <mergeCell ref="D205:F205"/>
    <mergeCell ref="D210:F210"/>
    <mergeCell ref="D213:F213"/>
    <mergeCell ref="D117:F117"/>
    <mergeCell ref="D20:F20"/>
    <mergeCell ref="D26:F26"/>
    <mergeCell ref="D27:F27"/>
    <mergeCell ref="D31:F31"/>
    <mergeCell ref="D38:F38"/>
    <mergeCell ref="D100:F100"/>
    <mergeCell ref="D101:F101"/>
    <mergeCell ref="D107:F107"/>
    <mergeCell ref="D111:F111"/>
    <mergeCell ref="D96:F96"/>
    <mergeCell ref="D114:F114"/>
    <mergeCell ref="J189:K189"/>
    <mergeCell ref="A138:C138"/>
    <mergeCell ref="A287:B287"/>
    <mergeCell ref="A245:C245"/>
    <mergeCell ref="A246:C246"/>
    <mergeCell ref="A254:C254"/>
    <mergeCell ref="A255:C255"/>
    <mergeCell ref="A259:C259"/>
    <mergeCell ref="A263:C263"/>
    <mergeCell ref="A266:C266"/>
    <mergeCell ref="A270:C270"/>
    <mergeCell ref="A278:C278"/>
    <mergeCell ref="A256:C256"/>
    <mergeCell ref="A241:C241"/>
    <mergeCell ref="A205:C205"/>
    <mergeCell ref="A234:C234"/>
    <mergeCell ref="A218:C218"/>
    <mergeCell ref="A219:C219"/>
    <mergeCell ref="A231:C231"/>
    <mergeCell ref="A223:C223"/>
    <mergeCell ref="A228:C228"/>
    <mergeCell ref="D139:F139"/>
    <mergeCell ref="D140:F140"/>
    <mergeCell ref="D218:F218"/>
    <mergeCell ref="A7:C7"/>
    <mergeCell ref="A114:C114"/>
    <mergeCell ref="A137:C137"/>
    <mergeCell ref="A127:C127"/>
    <mergeCell ref="A128:C128"/>
    <mergeCell ref="A174:C174"/>
    <mergeCell ref="A168:C168"/>
    <mergeCell ref="A183:C183"/>
    <mergeCell ref="A107:C107"/>
    <mergeCell ref="A177:C177"/>
    <mergeCell ref="A180:C180"/>
    <mergeCell ref="A100:C100"/>
    <mergeCell ref="A31:C31"/>
    <mergeCell ref="A77:C77"/>
    <mergeCell ref="A82:C82"/>
    <mergeCell ref="A93:C93"/>
    <mergeCell ref="A54:C54"/>
    <mergeCell ref="A60:C60"/>
    <mergeCell ref="A69:C69"/>
    <mergeCell ref="A74:C74"/>
    <mergeCell ref="A87:C87"/>
    <mergeCell ref="A38:C38"/>
    <mergeCell ref="A39:C39"/>
    <mergeCell ref="A101:C101"/>
    <mergeCell ref="A111:C111"/>
    <mergeCell ref="A64:C64"/>
    <mergeCell ref="A26:C26"/>
    <mergeCell ref="A18:C18"/>
    <mergeCell ref="A27:C27"/>
    <mergeCell ref="A19:C19"/>
    <mergeCell ref="A20:C20"/>
    <mergeCell ref="D18:F18"/>
    <mergeCell ref="D19:F19"/>
    <mergeCell ref="D39:F39"/>
    <mergeCell ref="D54:F54"/>
    <mergeCell ref="D60:F60"/>
    <mergeCell ref="D64:F64"/>
    <mergeCell ref="D69:F69"/>
    <mergeCell ref="D74:F74"/>
    <mergeCell ref="D77:F77"/>
    <mergeCell ref="D82:F82"/>
    <mergeCell ref="D87:F87"/>
    <mergeCell ref="D93:F93"/>
    <mergeCell ref="D104:F104"/>
    <mergeCell ref="D7:F7"/>
    <mergeCell ref="G7:G8"/>
    <mergeCell ref="B5:F5"/>
    <mergeCell ref="A281:C281"/>
    <mergeCell ref="A132:C132"/>
    <mergeCell ref="A117:C117"/>
    <mergeCell ref="A121:C121"/>
    <mergeCell ref="A122:C122"/>
    <mergeCell ref="A139:C139"/>
    <mergeCell ref="A140:C140"/>
    <mergeCell ref="A192:C192"/>
    <mergeCell ref="A144:C144"/>
    <mergeCell ref="A145:C145"/>
    <mergeCell ref="A237:C237"/>
    <mergeCell ref="A210:C210"/>
    <mergeCell ref="A149:C149"/>
    <mergeCell ref="A150:C150"/>
    <mergeCell ref="A213:C213"/>
    <mergeCell ref="A186:C186"/>
    <mergeCell ref="A202:C202"/>
    <mergeCell ref="D174:F174"/>
    <mergeCell ref="D177:F177"/>
    <mergeCell ref="D180:F180"/>
    <mergeCell ref="D183:F183"/>
  </mergeCells>
  <printOptions horizontalCentered="1"/>
  <pageMargins left="0.78740157480314965" right="0.39370078740157483" top="1.1811023622047245" bottom="0.39370078740157483" header="0" footer="0"/>
  <pageSetup paperSize="9" scale="57" firstPageNumber="111" fitToHeight="13" orientation="landscape" useFirstPageNumber="1" r:id="rId1"/>
  <headerFooter>
    <oddHeader>&amp;C&amp;P</oddHeader>
  </headerFooter>
  <rowBreaks count="9" manualBreakCount="9">
    <brk id="37" max="7" man="1"/>
    <brk id="53" max="6" man="1"/>
    <brk id="73" max="7" man="1"/>
    <brk id="99" max="7" man="1"/>
    <brk id="126" max="7" man="1"/>
    <brk id="173" max="7" man="1"/>
    <brk id="201" max="6" man="1"/>
    <brk id="230" max="6" man="1"/>
    <brk id="2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Сравнительная </vt:lpstr>
      <vt:lpstr>'Сравнительная '!Заголовки_для_печати</vt:lpstr>
      <vt:lpstr>'Сравнительная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Кудрова А.А.</cp:lastModifiedBy>
  <cp:lastPrinted>2024-05-14T11:44:24Z</cp:lastPrinted>
  <dcterms:created xsi:type="dcterms:W3CDTF">2019-12-13T13:54:36Z</dcterms:created>
  <dcterms:modified xsi:type="dcterms:W3CDTF">2024-05-14T11:46:07Z</dcterms:modified>
</cp:coreProperties>
</file>