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4\Президент\Распоряжения\октябрь\Распоряжение исп\"/>
    </mc:Choice>
  </mc:AlternateContent>
  <bookViews>
    <workbookView xWindow="96" yWindow="0" windowWidth="28716" windowHeight="15600"/>
  </bookViews>
  <sheets>
    <sheet name="проект Приложение № 8" sheetId="2" r:id="rId1"/>
  </sheets>
  <definedNames>
    <definedName name="_xlnm.Print_Area" localSheetId="0">'проект Приложение № 8'!$A$1:$N$93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0" i="2" l="1"/>
  <c r="N52" i="2"/>
  <c r="N87" i="2" l="1"/>
  <c r="N27" i="2" l="1"/>
  <c r="N86" i="2"/>
  <c r="N22" i="2" l="1"/>
  <c r="I42" i="2" l="1"/>
  <c r="I41" i="2"/>
  <c r="I39" i="2"/>
  <c r="I37" i="2"/>
  <c r="I36" i="2"/>
  <c r="N37" i="2" l="1"/>
  <c r="G37" i="2" s="1"/>
  <c r="N35" i="2" l="1"/>
  <c r="I40" i="2"/>
  <c r="D37" i="2"/>
  <c r="D38" i="2"/>
  <c r="N36" i="2"/>
  <c r="J38" i="2" l="1"/>
  <c r="I38" i="2" s="1"/>
  <c r="N54" i="2" l="1"/>
  <c r="N44" i="2"/>
  <c r="J35" i="2"/>
  <c r="I35" i="2" s="1"/>
  <c r="I34" i="2" l="1"/>
  <c r="J34" i="2"/>
  <c r="N19" i="2"/>
  <c r="N55" i="2"/>
  <c r="N53" i="2"/>
  <c r="H34" i="2" l="1"/>
  <c r="N89" i="2" l="1"/>
  <c r="N38" i="2" l="1"/>
  <c r="G38" i="2" s="1"/>
  <c r="M34" i="2" l="1"/>
  <c r="N42" i="2" l="1"/>
  <c r="G42" i="2" s="1"/>
  <c r="D42" i="2"/>
  <c r="N41" i="2"/>
  <c r="G41" i="2" s="1"/>
  <c r="D41" i="2"/>
  <c r="N40" i="2"/>
  <c r="G40" i="2" s="1"/>
  <c r="D40" i="2"/>
  <c r="N39" i="2"/>
  <c r="G39" i="2" s="1"/>
  <c r="D39" i="2"/>
  <c r="L34" i="2"/>
  <c r="Q86" i="2" s="1"/>
  <c r="K34" i="2"/>
  <c r="F34" i="2"/>
  <c r="O92" i="2" l="1"/>
  <c r="O88" i="2"/>
  <c r="O91" i="2"/>
  <c r="O90" i="2"/>
  <c r="O87" i="2"/>
  <c r="O89" i="2"/>
  <c r="G34" i="2"/>
  <c r="N34" i="2"/>
  <c r="N29" i="2" s="1"/>
  <c r="N28" i="2" l="1"/>
</calcChain>
</file>

<file path=xl/sharedStrings.xml><?xml version="1.0" encoding="utf-8"?>
<sst xmlns="http://schemas.openxmlformats.org/spreadsheetml/2006/main" count="162" uniqueCount="131">
  <si>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</si>
  <si>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</si>
  <si>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</si>
  <si>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</si>
  <si>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</si>
  <si>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</si>
  <si>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</si>
  <si>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</si>
  <si>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</si>
  <si>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</si>
  <si>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</si>
  <si>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</si>
  <si>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</si>
  <si>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</si>
  <si>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</si>
  <si>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</si>
  <si>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</si>
  <si>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</si>
  <si>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г.Тирасполя</t>
  </si>
  <si>
    <t>г. Днестровска</t>
  </si>
  <si>
    <t>г. Бендеры</t>
  </si>
  <si>
    <t>Григориопольского района и г. Григориополя</t>
  </si>
  <si>
    <t xml:space="preserve">Министерство экономического развития Приднестровской Молдавской Республики 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</si>
  <si>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</si>
  <si>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</si>
  <si>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</si>
  <si>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</si>
  <si>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</si>
  <si>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</si>
  <si>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</si>
  <si>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</si>
  <si>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</si>
  <si>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</si>
  <si>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</si>
  <si>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</si>
  <si>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Всего субсидий из республиканского бюджета, в том числе:</t>
  </si>
  <si>
    <t>(руб.)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</si>
  <si>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</si>
  <si>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</si>
  <si>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</si>
  <si>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</si>
  <si>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Основные характеристики Дорожного фонда Приднестровской Молдавской Республики на 2024 год</t>
  </si>
  <si>
    <t>"О республиканском бюджете на 2024 год"</t>
  </si>
  <si>
    <t>Акцизный сбор от реализации газа углеводородного сжиженного, используемого в качестве автомобильного топлива</t>
  </si>
  <si>
    <t>3.</t>
  </si>
  <si>
    <t>2.2.</t>
  </si>
  <si>
    <t>реконструкция и капитальный                                                             ремонт сетей                                                                       ливневой канализации</t>
  </si>
  <si>
    <t xml:space="preserve">по автом. дорогам общего                                       пользования, находящимся                                                                                   в мун. собств.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</si>
  <si>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автомобильным дорогам общего                                                       пользования, находящимся                                               в государственной собственности                                                   (Прилож. 8.1)</t>
  </si>
  <si>
    <t xml:space="preserve"> Итого субсидий на исполнение  программ развития                                                       дорожной отрасли, руб.</t>
  </si>
  <si>
    <t>к Закону Приднестровской Молдавской Республики</t>
  </si>
  <si>
    <t>всего</t>
  </si>
  <si>
    <t>Дорожного фонда на счете Министерства финансов Приднестровской Молдавской Республики</t>
  </si>
  <si>
    <t>Дорожного фонда на счетах местных бюджетов городов и районов</t>
  </si>
  <si>
    <t>2.1.</t>
  </si>
  <si>
    <t>2.3.</t>
  </si>
  <si>
    <t>2.4.</t>
  </si>
  <si>
    <t>за счет остатков Дорожного фонда на счетах местных бюджетов городов и районов, ВСЕГО, в том числе по государственным администрациям: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</si>
  <si>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</si>
  <si>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</si>
  <si>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в том числе целевые субсидии</t>
  </si>
  <si>
    <t xml:space="preserve">в том числе во исполнение Постановления Счетной палаты Приднестровской Молдавской Республики </t>
  </si>
  <si>
    <t xml:space="preserve">Целевые субсидии </t>
  </si>
  <si>
    <t xml:space="preserve">в том числе по автомобильным дорогам общего пользования, находящимся в государственной собственности (возврат во исполнениеПостановления Счетной палаты Приднестровской Молдавской Республики) </t>
  </si>
  <si>
    <t>Целевые субсидии Государственной администрации Дубоссарского района и г. Дубоссары  на погашение санкционированной кредиторской задолженности за выполненные работы по ремонту асфальтобетонного покрытия на автомобильной дороге Тирасполь - Каменка, км 68-73 (выборочно)</t>
  </si>
  <si>
    <t>на выполнение работ по устройству надлежащего гравийно-щебеночного покрытия с устройством водоотводного лотка на автомобильной дороге Рашков - Валя-Адынкэ - Константиновка</t>
  </si>
  <si>
    <t>Целевые субсидии, в том числе:</t>
  </si>
  <si>
    <t>в том числе по автомобильным дорогам общего пользования, находящимся в государственной собственности, в том числе:</t>
  </si>
  <si>
    <t>Целевые субсидии Государственной администрации г. Днестровск  на погашение санкционированной кредиторской задолженности за выполненные работы по ремонту асфальтобетонного покрытия по ул. Котовского, ведущему к Днестровскому водохранилищу за минусом переходящих остатков по состоянию на 01.01.2024 года</t>
  </si>
  <si>
    <t xml:space="preserve">направляются на погашение кредиторской задолженности сложившейся по состоянию на 01.01.2024 года </t>
  </si>
  <si>
    <t>санкционированная кредиторская задолженность по состоянию на 01.01.2024 года, с учетом частичного или полного её погашения за счет переходящих остатков на счетах местных бюджетов по состоянию на 01.01.2024 года</t>
  </si>
  <si>
    <t>Переходящие остатки по состоянию на 01.01.2024 г.</t>
  </si>
  <si>
    <t>4.1.1.</t>
  </si>
  <si>
    <t>4.1.2.</t>
  </si>
  <si>
    <t>4.1.3.</t>
  </si>
  <si>
    <t>4.1.4.</t>
  </si>
  <si>
    <t>4.1.6.</t>
  </si>
  <si>
    <t>4.1.7.</t>
  </si>
  <si>
    <t>4.2.</t>
  </si>
  <si>
    <t>Целевые субсидии государственной администрации Григориопольского района и города Григориополя на погашение санкционированной кредиторской задолженности за выполненные работы по устройству цементобетонного покрытия на автомобильной дороге Бутор - Виноградное - Малаешты - Красногорка</t>
  </si>
  <si>
    <t>Целевые субсидии Государственной администрации Рыбницкого района и г. Рыбница  на погашение санкционированной кредиторской задолженности за выполненные работы по завершению работ по  ликвидации аварийной ситуации по автомобильной дороге Тирасполь - Каменка, км 142-143)</t>
  </si>
  <si>
    <t>Целевые субсидии Государственной администрации Рыбницкого района и г. Рыбница  на погашение санкционированной кредиторской задолженности за выполненные работы по  ремонту асфальтобетонного покрытия аварийного участка автомобильной дороги  (Рыбница - Броштяны - гр. Украины) Колбасна - Воронково</t>
  </si>
  <si>
    <t>направляются на погашение кредиторской задолженности сложившейся по состоянию на 01.01.2024 года по автомобильным дорогам, находящимся в муниципальной собственности</t>
  </si>
  <si>
    <t>направляются на частичное погашение кредиторской задолженности сложившейся по состоянию на 01.01.2024 года по автомобильным дорогам, находящимся в муниципальной собственности</t>
  </si>
  <si>
    <t>направляются на частичное погашение кредиторской задолженности по целевым субсидиям, сложившейся по состоянию на 01.01.2024 года по целевым субсидиям</t>
  </si>
  <si>
    <t>направляются на частичное погашение кредиторской задолженности, сложившейся по состоянию на 01.01.2024 год по автомобильным дорогам, находящимся в государственной собственности</t>
  </si>
  <si>
    <t>направляются на погашение кредиторской задолженности сложившейся по состоянию на 01.01.2024 года, по автомобильным дорогам, находящимся в муниципальной собственности</t>
  </si>
  <si>
    <t>4.1.8.</t>
  </si>
  <si>
    <t>5.</t>
  </si>
  <si>
    <t>Целевые субсидии государственной администрации Слободзейского района и города Слободзеи  на установку светофоров на перекрестке улиц Тираспольское шоссе и Димитрова-Ленина в с. Парканы, с нанесением разметки и устройству ограждений</t>
  </si>
  <si>
    <t>4.1.5</t>
  </si>
  <si>
    <t>4.1.9.</t>
  </si>
  <si>
    <t xml:space="preserve">Отчисления от единого таможенного платежа в размере с 1 января по 29 февраля 2024 года - 20,50 процента, с 1 марта по 31 декабря 2024 года – 21,38 процента </t>
  </si>
  <si>
    <t>Средства Дорожного фонда, возвращенные в 2024 году на счет местного бюджета города Бендеры, как неиспользованные в рамках договоров, заключенных в 2023 году</t>
  </si>
  <si>
    <t>Увеличение местного бюджета города Бендеры (средства Дорожного фонда Приднестровской Молдавской Республики, возвращенные в 2024 году на счет местного бюджета, как неиспользованные в рамках договоров, заключенных в 2023 году)</t>
  </si>
  <si>
    <t>Целевые субсидии Государственной администрации г. Бендеры на погашение бюджетных обязательств по Договору от 24.12.2023 г. № 50/23-ДФ(в) (Устройство стоянки для большегрузных транспортных средств в районе ТПП Бендеры (Кишинев)</t>
  </si>
  <si>
    <t>Целевые субсидии Государственной администрации г. Тирасполь на выполнение работ по продолжению улицы Юности до объездной дороги, в том числе проектные работы и технический надзор</t>
  </si>
  <si>
    <t>"О внесении изменений и дополнений</t>
  </si>
  <si>
    <t>в Закон Приднестровской Молдавской Республики</t>
  </si>
  <si>
    <t>на выполнение работ по проектированию и капитальному ремонту участка автомобильной дороги Тирасполь-Каменка с устройством водоотвода, км 149 (спуск Катериновка)</t>
  </si>
  <si>
    <t>на продолжение работ по строительству тротуара автомобильной дороги Каменка-Хрустовая-гр. Украины (5-й район города Каменка)</t>
  </si>
  <si>
    <t>на выполнение работ по капитальному ремонту автомобильной дороги Каменка-Кузьмин-гр. Украины с организацией водоотвода (спуск Кузьмин)</t>
  </si>
  <si>
    <t>на выполнение работ по ремонту автомобильной дороги Каменка-Красный Октябрь, км 0-1, включая перекресток с ул. Кирова, с организацией водоотвода</t>
  </si>
  <si>
    <t>Целевые субсидии Государственной администрации Рыбницкого района и г. Рыбница на капитальный ремонт дорожного покрытия по ул. Ленина в г. Рыбница после замены сетей теплоснабжения и горячего водоснабжения</t>
  </si>
  <si>
    <t>4.1.10.</t>
  </si>
  <si>
    <r>
      <t>для перечисления</t>
    </r>
    <r>
      <rPr>
        <b/>
        <sz val="12"/>
        <rFont val="Times New Roman"/>
        <family val="1"/>
        <charset val="204"/>
      </rPr>
      <t xml:space="preserve"> 0,5885%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</si>
  <si>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 xml:space="preserve">для перечисления </t>
    </r>
    <r>
      <rPr>
        <b/>
        <sz val="12"/>
        <rFont val="Times New Roman"/>
        <family val="1"/>
        <charset val="204"/>
      </rPr>
      <t>2,3196%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</si>
  <si>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r>
      <t xml:space="preserve">для перечисления </t>
    </r>
    <r>
      <rPr>
        <b/>
        <sz val="12"/>
        <rFont val="Times New Roman"/>
        <family val="1"/>
        <charset val="204"/>
      </rPr>
      <t xml:space="preserve">6,0731% </t>
    </r>
    <r>
      <rPr>
        <sz val="12"/>
        <rFont val="Times New Roman"/>
        <family val="1"/>
        <charset val="204"/>
      </rPr>
      <t>поступлений Дорожного фонда ПМР (за исключением налога с владельцев транспортных средств) на оплату потребленной электроэнергии сетей уличного освещения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сети", а также на организацию уличного освещения вдоль автомобильных дорог общего пользования, находящихся в государственной и муниципальной собственности</t>
    </r>
  </si>
  <si>
    <r>
      <t xml:space="preserve">для перечисления </t>
    </r>
    <r>
      <rPr>
        <b/>
        <sz val="12"/>
        <color theme="1"/>
        <rFont val="Times New Roman"/>
        <family val="1"/>
        <charset val="204"/>
      </rPr>
      <t>0,2837%</t>
    </r>
    <r>
      <rPr>
        <sz val="12"/>
        <color theme="1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как целевые субсидии Дорожного фонда на финансирование </t>
    </r>
    <r>
      <rPr>
        <sz val="12"/>
        <color rgb="FF000000"/>
        <rFont val="Times New Roman"/>
        <family val="1"/>
        <charset val="204"/>
      </rPr>
      <t>предпроектного обследования автомобильных мостов в городе Тирасполь (мост по улице Шевченко, мост через реку Днестр)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 путепровода на а/д Брест-Кишинёв-Одесса, км 934 (мост через ж/д Тирасполь –Новосавицкая)</t>
    </r>
  </si>
  <si>
    <r>
      <t xml:space="preserve">для перечисления </t>
    </r>
    <r>
      <rPr>
        <b/>
        <sz val="12"/>
        <rFont val="Times New Roman"/>
        <family val="1"/>
        <charset val="204"/>
      </rPr>
      <t xml:space="preserve">2,1740% </t>
    </r>
    <r>
      <rPr>
        <sz val="12"/>
        <rFont val="Times New Roman"/>
        <family val="1"/>
        <charset val="204"/>
      </rPr>
      <t>поступлений Дорожного фонда ПМР (за исключением налога с владельцев транспортных средств) как целевые субсидии Дорожного фонда на приобретение дорожной лаборатории "Трасса"</t>
    </r>
  </si>
  <si>
    <t>На покрытие дефицита республиканского бюджета</t>
  </si>
  <si>
    <t>Целевые субсидии Государственной администрации Григориопольского района и города Григориополя на ликвидацию аварийных ситуаций по автомобильной дороге Обход г. Григориополь</t>
  </si>
  <si>
    <r>
      <t xml:space="preserve">для перечисления </t>
    </r>
    <r>
      <rPr>
        <b/>
        <sz val="12"/>
        <rFont val="Times New Roman"/>
        <family val="1"/>
        <charset val="204"/>
      </rPr>
      <t xml:space="preserve">0,1993% </t>
    </r>
    <r>
      <rPr>
        <sz val="12"/>
        <rFont val="Times New Roman"/>
        <family val="1"/>
        <charset val="204"/>
      </rPr>
      <t>поступлений Дорожного фонда ПМР (за исключением налога с владельцев транспортных средств) как целевые субсидии Дорожного фонда на финансирование капитального ремонта дорожных покрытий после замены сетей подземных инженерных коммуникаций, в том числе:</t>
    </r>
  </si>
  <si>
    <r>
      <t>4</t>
    </r>
    <r>
      <rPr>
        <b/>
        <sz val="12"/>
        <color rgb="FF00B0F0"/>
        <rFont val="Times New Roman"/>
        <family val="1"/>
        <charset val="204"/>
      </rPr>
      <t>.</t>
    </r>
  </si>
  <si>
    <r>
      <t>4.1</t>
    </r>
    <r>
      <rPr>
        <sz val="12"/>
        <color rgb="FF00B0F0"/>
        <rFont val="Times New Roman"/>
        <family val="1"/>
        <charset val="204"/>
      </rPr>
      <t>.</t>
    </r>
  </si>
  <si>
    <t>4.1.11.</t>
  </si>
  <si>
    <t>4.1.12.</t>
  </si>
  <si>
    <t>1)</t>
  </si>
  <si>
    <r>
      <t>2</t>
    </r>
    <r>
      <rPr>
        <sz val="12"/>
        <color rgb="FF00B0F0"/>
        <rFont val="Times New Roman"/>
        <family val="1"/>
        <charset val="204"/>
      </rPr>
      <t>)</t>
    </r>
  </si>
  <si>
    <r>
      <t>4.4</t>
    </r>
    <r>
      <rPr>
        <b/>
        <sz val="12"/>
        <color rgb="FF00B0F0"/>
        <rFont val="Times New Roman"/>
        <family val="1"/>
        <charset val="204"/>
      </rPr>
      <t>.</t>
    </r>
  </si>
  <si>
    <r>
      <t>4.3</t>
    </r>
    <r>
      <rPr>
        <b/>
        <sz val="12"/>
        <color rgb="FF00B0F0"/>
        <rFont val="Times New Roman"/>
        <family val="1"/>
        <charset val="204"/>
      </rPr>
      <t>.</t>
    </r>
  </si>
  <si>
    <r>
      <t>1</t>
    </r>
    <r>
      <rPr>
        <sz val="12"/>
        <color rgb="FF00B0F0"/>
        <rFont val="Times New Roman"/>
        <family val="1"/>
        <charset val="204"/>
      </rPr>
      <t>)</t>
    </r>
  </si>
  <si>
    <t>4.5.</t>
  </si>
  <si>
    <t>4.4.</t>
  </si>
  <si>
    <t>4.3.</t>
  </si>
  <si>
    <t>4.1.</t>
  </si>
  <si>
    <r>
      <t>3</t>
    </r>
    <r>
      <rPr>
        <sz val="12"/>
        <color rgb="FF00B0F0"/>
        <rFont val="Times New Roman"/>
        <family val="1"/>
        <charset val="204"/>
      </rPr>
      <t>)</t>
    </r>
  </si>
  <si>
    <r>
      <t>4</t>
    </r>
    <r>
      <rPr>
        <sz val="12"/>
        <color rgb="FF00B0F0"/>
        <rFont val="Times New Roman"/>
        <family val="1"/>
        <charset val="204"/>
      </rPr>
      <t>)</t>
    </r>
  </si>
  <si>
    <t>".</t>
  </si>
  <si>
    <t>Приложение № 5</t>
  </si>
  <si>
    <t>"Приложение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</si>
</sst>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#,##0.000000"/>
    <numFmt numFmtId="166" formatCode="0.0000%"/>
    <numFmt numFmtId="167" formatCode="_-* #,##0_р_._-;\-* #,##0_р_._-;_-* &quot;-&quot;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49" fontId="3" fillId="0" borderId="0" xfId="1" applyNumberFormat="1" applyFont="1" applyFill="1" applyBorder="1" applyAlignment="1">
      <alignment vertical="center" wrapText="1"/>
    </xf>
    <xf numFmtId="3" fontId="4" fillId="0" borderId="0" xfId="1" applyNumberFormat="1" applyFont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164" fontId="2" fillId="0" borderId="0" xfId="1" applyNumberFormat="1" applyFont="1" applyAlignment="1">
      <alignment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Border="1" applyAlignment="1">
      <alignment vertical="center" wrapText="1"/>
    </xf>
    <xf numFmtId="10" fontId="4" fillId="0" borderId="1" xfId="1" applyNumberFormat="1" applyFont="1" applyBorder="1" applyAlignment="1">
      <alignment vertical="center" wrapText="1"/>
    </xf>
    <xf numFmtId="3" fontId="4" fillId="0" borderId="6" xfId="1" applyNumberFormat="1" applyFont="1" applyBorder="1" applyAlignment="1">
      <alignment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 vertical="center" wrapText="1"/>
    </xf>
    <xf numFmtId="3" fontId="6" fillId="0" borderId="0" xfId="1" applyNumberFormat="1" applyFont="1" applyBorder="1" applyAlignment="1">
      <alignment vertical="center" wrapText="1"/>
    </xf>
    <xf numFmtId="10" fontId="4" fillId="0" borderId="1" xfId="1" applyNumberFormat="1" applyFont="1" applyFill="1" applyBorder="1" applyAlignment="1">
      <alignment horizontal="right" vertical="center" wrapText="1"/>
    </xf>
    <xf numFmtId="9" fontId="4" fillId="0" borderId="1" xfId="1" applyNumberFormat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right" vertical="center" wrapText="1"/>
    </xf>
    <xf numFmtId="9" fontId="3" fillId="0" borderId="3" xfId="1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10" fontId="4" fillId="0" borderId="8" xfId="1" applyNumberFormat="1" applyFont="1" applyFill="1" applyBorder="1" applyAlignment="1">
      <alignment horizontal="right" vertical="center" wrapText="1"/>
    </xf>
    <xf numFmtId="9" fontId="4" fillId="0" borderId="8" xfId="1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right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3" fontId="4" fillId="0" borderId="4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Alignment="1">
      <alignment vertical="center" wrapText="1"/>
    </xf>
    <xf numFmtId="3" fontId="3" fillId="0" borderId="0" xfId="1" applyNumberFormat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3" fontId="4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3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3" fontId="4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10" fontId="5" fillId="0" borderId="0" xfId="2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vertical="center" wrapText="1"/>
    </xf>
    <xf numFmtId="10" fontId="4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 wrapText="1"/>
    </xf>
    <xf numFmtId="3" fontId="7" fillId="0" borderId="0" xfId="1" applyNumberFormat="1" applyFont="1" applyFill="1" applyBorder="1" applyAlignment="1">
      <alignment vertical="center" wrapText="1"/>
    </xf>
    <xf numFmtId="3" fontId="7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164" fontId="11" fillId="0" borderId="0" xfId="1" applyNumberFormat="1" applyFont="1" applyFill="1" applyAlignment="1">
      <alignment vertical="center" wrapText="1"/>
    </xf>
    <xf numFmtId="0" fontId="4" fillId="0" borderId="8" xfId="1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166" fontId="4" fillId="0" borderId="0" xfId="1" applyNumberFormat="1" applyFont="1" applyFill="1" applyAlignment="1">
      <alignment vertical="center" wrapText="1"/>
    </xf>
    <xf numFmtId="10" fontId="4" fillId="0" borderId="0" xfId="1" applyNumberFormat="1" applyFont="1" applyBorder="1" applyAlignment="1">
      <alignment vertical="center" wrapText="1"/>
    </xf>
    <xf numFmtId="3" fontId="4" fillId="0" borderId="0" xfId="1" applyNumberFormat="1" applyFont="1" applyBorder="1" applyAlignment="1">
      <alignment vertical="center" wrapText="1"/>
    </xf>
    <xf numFmtId="3" fontId="4" fillId="2" borderId="6" xfId="4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center" vertical="center" wrapText="1"/>
    </xf>
    <xf numFmtId="3" fontId="3" fillId="3" borderId="12" xfId="1" applyNumberFormat="1" applyFont="1" applyFill="1" applyBorder="1" applyAlignment="1">
      <alignment vertical="center" wrapText="1"/>
    </xf>
    <xf numFmtId="3" fontId="4" fillId="3" borderId="6" xfId="1" applyNumberFormat="1" applyFont="1" applyFill="1" applyBorder="1" applyAlignment="1">
      <alignment vertical="center" wrapText="1"/>
    </xf>
    <xf numFmtId="3" fontId="3" fillId="3" borderId="6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vertical="center" wrapText="1"/>
    </xf>
    <xf numFmtId="49" fontId="4" fillId="3" borderId="21" xfId="1" applyNumberFormat="1" applyFont="1" applyFill="1" applyBorder="1" applyAlignment="1">
      <alignment horizontal="center" vertical="center" wrapText="1"/>
    </xf>
    <xf numFmtId="3" fontId="4" fillId="3" borderId="22" xfId="1" applyNumberFormat="1" applyFont="1" applyFill="1" applyBorder="1" applyAlignment="1">
      <alignment vertical="center" wrapText="1"/>
    </xf>
    <xf numFmtId="49" fontId="4" fillId="3" borderId="14" xfId="1" applyNumberFormat="1" applyFont="1" applyFill="1" applyBorder="1" applyAlignment="1">
      <alignment horizontal="center" vertical="center" wrapText="1"/>
    </xf>
    <xf numFmtId="3" fontId="4" fillId="3" borderId="26" xfId="1" applyNumberFormat="1" applyFont="1" applyFill="1" applyBorder="1" applyAlignment="1">
      <alignment vertical="center" wrapText="1"/>
    </xf>
    <xf numFmtId="3" fontId="4" fillId="3" borderId="9" xfId="1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20" fillId="0" borderId="0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7" fontId="18" fillId="2" borderId="0" xfId="0" applyNumberFormat="1" applyFont="1" applyFill="1" applyAlignment="1">
      <alignment horizontal="right" wrapText="1"/>
    </xf>
    <xf numFmtId="0" fontId="15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3" fillId="0" borderId="3" xfId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3" fillId="0" borderId="13" xfId="1" applyNumberFormat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3" borderId="11" xfId="3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3" borderId="23" xfId="1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27" xfId="1" applyFont="1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4" fillId="0" borderId="6" xfId="1" applyFont="1" applyFill="1" applyBorder="1" applyAlignment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 textRotation="90" wrapText="1"/>
    </xf>
    <xf numFmtId="0" fontId="4" fillId="0" borderId="0" xfId="1" applyFont="1" applyAlignment="1">
      <alignment horizontal="righ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1"/>
    <cellStyle name="Обычный 3" xfId="3"/>
    <cellStyle name="Процентный 2 2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"/>
  <sheetViews>
    <sheetView tabSelected="1" showWhiteSpace="0" zoomScale="70" zoomScaleNormal="70" zoomScaleSheetLayoutView="80" workbookViewId="0">
      <selection activeCell="N16" sqref="N16"/>
    </sheetView>
  </sheetViews>
  <sheetFormatPr defaultColWidth="9.109375" defaultRowHeight="13.2" x14ac:dyDescent="0.3"/>
  <cols>
    <col min="1" max="1" width="7.33203125" style="2" bestFit="1" customWidth="1"/>
    <col min="2" max="2" width="64.44140625" style="1" bestFit="1" customWidth="1"/>
    <col min="3" max="3" width="14.33203125" style="1" customWidth="1"/>
    <col min="4" max="4" width="12.33203125" style="1" customWidth="1"/>
    <col min="5" max="5" width="15.33203125" style="1" customWidth="1"/>
    <col min="6" max="6" width="11.6640625" style="1" customWidth="1"/>
    <col min="7" max="7" width="16.6640625" style="1" customWidth="1"/>
    <col min="8" max="8" width="16.44140625" style="1" bestFit="1" customWidth="1"/>
    <col min="9" max="9" width="13.88671875" style="1" bestFit="1" customWidth="1"/>
    <col min="10" max="10" width="26" style="1" customWidth="1"/>
    <col min="11" max="11" width="13.44140625" style="1" bestFit="1" customWidth="1"/>
    <col min="12" max="12" width="19.5546875" style="1" bestFit="1" customWidth="1"/>
    <col min="13" max="13" width="16.44140625" style="1" bestFit="1" customWidth="1"/>
    <col min="14" max="14" width="23.109375" style="1" customWidth="1"/>
    <col min="15" max="15" width="16.5546875" style="1" customWidth="1"/>
    <col min="16" max="16" width="14" style="1" customWidth="1"/>
    <col min="17" max="18" width="13.5546875" style="1" customWidth="1"/>
    <col min="19" max="19" width="24.88671875" style="1" customWidth="1"/>
    <col min="20" max="21" width="16" style="1" customWidth="1"/>
    <col min="22" max="22" width="11.33203125" style="1" customWidth="1"/>
    <col min="23" max="24" width="16.44140625" style="1" customWidth="1"/>
    <col min="25" max="25" width="15.109375" style="1" customWidth="1"/>
    <col min="26" max="26" width="15" style="1" customWidth="1"/>
    <col min="27" max="27" width="13.88671875" style="1" customWidth="1"/>
    <col min="28" max="28" width="9.109375" style="1" customWidth="1"/>
    <col min="29" max="16384" width="9.109375" style="1"/>
  </cols>
  <sheetData>
    <row r="1" spans="1:14" ht="16.8" x14ac:dyDescent="0.3">
      <c r="J1" s="75"/>
      <c r="K1" s="75"/>
      <c r="L1" s="133" t="s">
        <v>129</v>
      </c>
      <c r="M1" s="133"/>
      <c r="N1" s="133"/>
    </row>
    <row r="2" spans="1:14" ht="16.8" x14ac:dyDescent="0.3">
      <c r="J2" s="133" t="s">
        <v>50</v>
      </c>
      <c r="K2" s="133"/>
      <c r="L2" s="133"/>
      <c r="M2" s="133"/>
      <c r="N2" s="133"/>
    </row>
    <row r="3" spans="1:14" ht="16.8" x14ac:dyDescent="0.3">
      <c r="J3" s="75"/>
      <c r="K3" s="75"/>
      <c r="L3" s="133" t="s">
        <v>97</v>
      </c>
      <c r="M3" s="133"/>
      <c r="N3" s="133"/>
    </row>
    <row r="4" spans="1:14" ht="16.8" x14ac:dyDescent="0.3">
      <c r="J4" s="75"/>
      <c r="K4" s="75"/>
      <c r="L4" s="133" t="s">
        <v>98</v>
      </c>
      <c r="M4" s="133"/>
      <c r="N4" s="133"/>
    </row>
    <row r="5" spans="1:14" ht="15.6" x14ac:dyDescent="0.3">
      <c r="K5" s="147" t="s">
        <v>42</v>
      </c>
      <c r="L5" s="147"/>
      <c r="M5" s="147"/>
      <c r="N5" s="147"/>
    </row>
    <row r="7" spans="1:14" ht="15" customHeight="1" x14ac:dyDescent="0.3">
      <c r="K7" s="99"/>
      <c r="L7" s="100"/>
      <c r="M7" s="100"/>
      <c r="N7" s="100"/>
    </row>
    <row r="8" spans="1:14" ht="15" customHeight="1" x14ac:dyDescent="0.3">
      <c r="K8" s="99"/>
      <c r="L8" s="100"/>
      <c r="M8" s="100"/>
      <c r="N8" s="100"/>
    </row>
    <row r="9" spans="1:14" ht="15" customHeight="1" x14ac:dyDescent="0.25">
      <c r="K9" s="101"/>
      <c r="L9" s="100"/>
      <c r="M9" s="100"/>
      <c r="N9" s="100"/>
    </row>
    <row r="10" spans="1:14" ht="15" customHeight="1" x14ac:dyDescent="0.25">
      <c r="K10" s="101"/>
      <c r="L10" s="100"/>
      <c r="M10" s="100"/>
      <c r="N10" s="100"/>
    </row>
    <row r="11" spans="1:14" ht="15" customHeight="1" x14ac:dyDescent="0.25">
      <c r="K11" s="101"/>
      <c r="L11" s="100"/>
      <c r="M11" s="100"/>
      <c r="N11" s="100"/>
    </row>
    <row r="13" spans="1:14" ht="16.8" x14ac:dyDescent="0.3">
      <c r="A13" s="133" t="s">
        <v>130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8" x14ac:dyDescent="0.3">
      <c r="A14" s="133" t="s">
        <v>50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ht="16.8" x14ac:dyDescent="0.3">
      <c r="A15" s="133" t="s">
        <v>42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16.8" x14ac:dyDescent="0.3">
      <c r="A16" s="7"/>
      <c r="B16" s="7"/>
      <c r="C16" s="7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</row>
    <row r="17" spans="1:36" ht="16.8" x14ac:dyDescent="0.3">
      <c r="A17" s="149" t="s">
        <v>41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1:36" ht="17.399999999999999" thickBot="1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 t="s">
        <v>36</v>
      </c>
    </row>
    <row r="19" spans="1:36" ht="15.6" x14ac:dyDescent="0.3">
      <c r="A19" s="35" t="s">
        <v>33</v>
      </c>
      <c r="B19" s="102" t="s">
        <v>71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36">
        <f>N20+N21</f>
        <v>10381878</v>
      </c>
      <c r="O19" s="2"/>
      <c r="P19" s="8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6.5" customHeight="1" x14ac:dyDescent="0.3">
      <c r="A20" s="37" t="s">
        <v>34</v>
      </c>
      <c r="B20" s="97" t="s">
        <v>52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38">
        <v>2685607</v>
      </c>
      <c r="O20" s="2"/>
      <c r="P20" s="8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.6" x14ac:dyDescent="0.3">
      <c r="A21" s="37" t="s">
        <v>31</v>
      </c>
      <c r="B21" s="97" t="s">
        <v>53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38">
        <v>7696271</v>
      </c>
      <c r="O21" s="2"/>
      <c r="P21" s="8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4" customFormat="1" ht="15.6" x14ac:dyDescent="0.3">
      <c r="A22" s="39" t="s">
        <v>32</v>
      </c>
      <c r="B22" s="123" t="s">
        <v>0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88">
        <f>SUM(N23:N26)</f>
        <v>295254576</v>
      </c>
      <c r="O22" s="53"/>
      <c r="P22" s="89"/>
      <c r="Q22" s="54"/>
      <c r="R22" s="54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s="3" customFormat="1" ht="15.6" x14ac:dyDescent="0.3">
      <c r="A23" s="37" t="s">
        <v>54</v>
      </c>
      <c r="B23" s="97" t="s">
        <v>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15">
        <v>13283652</v>
      </c>
      <c r="O23" s="56"/>
      <c r="P23" s="89"/>
      <c r="Q23" s="56"/>
      <c r="R23" s="56"/>
      <c r="S23" s="53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</row>
    <row r="24" spans="1:36" s="3" customFormat="1" ht="15.6" x14ac:dyDescent="0.3">
      <c r="A24" s="37" t="s">
        <v>45</v>
      </c>
      <c r="B24" s="97" t="s">
        <v>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15">
        <v>84701862</v>
      </c>
      <c r="O24" s="56"/>
      <c r="P24" s="89"/>
      <c r="Q24" s="56"/>
      <c r="R24" s="56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s="3" customFormat="1" ht="15.6" x14ac:dyDescent="0.3">
      <c r="A25" s="37" t="s">
        <v>55</v>
      </c>
      <c r="B25" s="97" t="s">
        <v>92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87">
        <v>196841280</v>
      </c>
      <c r="O25" s="56"/>
      <c r="P25" s="89"/>
      <c r="Q25" s="56"/>
      <c r="R25" s="56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</row>
    <row r="26" spans="1:36" s="3" customFormat="1" ht="17.25" customHeight="1" x14ac:dyDescent="0.3">
      <c r="A26" s="37" t="s">
        <v>56</v>
      </c>
      <c r="B26" s="97" t="s">
        <v>43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15">
        <v>427782</v>
      </c>
      <c r="O26" s="56"/>
      <c r="P26" s="89"/>
      <c r="Q26" s="63"/>
      <c r="R26" s="63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57"/>
      <c r="AG26" s="57"/>
      <c r="AH26" s="57"/>
      <c r="AI26" s="57"/>
      <c r="AJ26" s="57"/>
    </row>
    <row r="27" spans="1:36" s="3" customFormat="1" ht="17.25" customHeight="1" x14ac:dyDescent="0.3">
      <c r="A27" s="41" t="s">
        <v>44</v>
      </c>
      <c r="B27" s="123" t="s">
        <v>93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40">
        <f>263+10584+360+13400</f>
        <v>24607</v>
      </c>
      <c r="O27" s="57"/>
      <c r="P27" s="89"/>
      <c r="Q27" s="63"/>
      <c r="R27" s="63"/>
      <c r="S27" s="64"/>
      <c r="T27" s="63"/>
      <c r="U27" s="63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57"/>
      <c r="AG27" s="57"/>
      <c r="AH27" s="57"/>
      <c r="AI27" s="57"/>
      <c r="AJ27" s="57"/>
    </row>
    <row r="28" spans="1:36" s="4" customFormat="1" ht="15.6" x14ac:dyDescent="0.3">
      <c r="A28" s="39" t="s">
        <v>113</v>
      </c>
      <c r="B28" s="123" t="s">
        <v>3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40">
        <f>N29+N53+N86+N87+N88+N90+N89+N91+N92</f>
        <v>269661061</v>
      </c>
      <c r="O28" s="53"/>
      <c r="P28" s="89"/>
      <c r="Q28" s="61"/>
      <c r="R28" s="61"/>
      <c r="S28" s="61"/>
      <c r="T28" s="61"/>
      <c r="U28" s="61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55"/>
      <c r="AG28" s="55"/>
      <c r="AH28" s="55"/>
      <c r="AI28" s="55"/>
      <c r="AJ28" s="55"/>
    </row>
    <row r="29" spans="1:36" s="4" customFormat="1" ht="15.6" x14ac:dyDescent="0.3">
      <c r="A29" s="42" t="s">
        <v>114</v>
      </c>
      <c r="B29" s="123" t="s">
        <v>4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40">
        <f>N34+N43+N44+N45+N46+N47+N48+N49+N50+N51+N52</f>
        <v>229123752</v>
      </c>
      <c r="O29" s="55"/>
      <c r="P29" s="89"/>
      <c r="Q29" s="61"/>
      <c r="R29" s="61"/>
      <c r="S29" s="61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55"/>
      <c r="AG29" s="55"/>
      <c r="AH29" s="55"/>
      <c r="AI29" s="55"/>
      <c r="AJ29" s="55"/>
    </row>
    <row r="30" spans="1:36" s="3" customFormat="1" ht="71.25" customHeight="1" x14ac:dyDescent="0.3">
      <c r="A30" s="150" t="s">
        <v>5</v>
      </c>
      <c r="B30" s="136" t="s">
        <v>6</v>
      </c>
      <c r="C30" s="136" t="s">
        <v>7</v>
      </c>
      <c r="D30" s="136"/>
      <c r="E30" s="136"/>
      <c r="F30" s="126" t="s">
        <v>8</v>
      </c>
      <c r="G30" s="136" t="s">
        <v>9</v>
      </c>
      <c r="H30" s="135"/>
      <c r="I30" s="135"/>
      <c r="J30" s="135"/>
      <c r="K30" s="135"/>
      <c r="L30" s="136" t="s">
        <v>10</v>
      </c>
      <c r="M30" s="136"/>
      <c r="N30" s="145" t="s">
        <v>49</v>
      </c>
      <c r="O30" s="57"/>
      <c r="P30" s="89"/>
      <c r="Q30" s="63"/>
      <c r="R30" s="63"/>
      <c r="S30" s="64"/>
      <c r="T30" s="63"/>
      <c r="U30" s="63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57"/>
      <c r="AG30" s="57"/>
      <c r="AH30" s="57"/>
      <c r="AI30" s="57"/>
      <c r="AJ30" s="57"/>
    </row>
    <row r="31" spans="1:36" s="3" customFormat="1" ht="59.25" customHeight="1" x14ac:dyDescent="0.3">
      <c r="A31" s="150"/>
      <c r="B31" s="136"/>
      <c r="C31" s="126" t="s">
        <v>11</v>
      </c>
      <c r="D31" s="126" t="s">
        <v>12</v>
      </c>
      <c r="E31" s="126" t="s">
        <v>51</v>
      </c>
      <c r="F31" s="126"/>
      <c r="G31" s="126" t="s">
        <v>48</v>
      </c>
      <c r="H31" s="134" t="s">
        <v>13</v>
      </c>
      <c r="I31" s="135"/>
      <c r="J31" s="135"/>
      <c r="K31" s="135"/>
      <c r="L31" s="126" t="s">
        <v>14</v>
      </c>
      <c r="M31" s="126" t="s">
        <v>15</v>
      </c>
      <c r="N31" s="145"/>
      <c r="O31" s="57"/>
      <c r="P31" s="89"/>
      <c r="Q31" s="63"/>
      <c r="R31" s="63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57"/>
      <c r="AG31" s="57"/>
      <c r="AH31" s="57"/>
      <c r="AI31" s="57"/>
      <c r="AJ31" s="57"/>
    </row>
    <row r="32" spans="1:36" s="3" customFormat="1" ht="15.6" x14ac:dyDescent="0.3">
      <c r="A32" s="150"/>
      <c r="B32" s="136"/>
      <c r="C32" s="126"/>
      <c r="D32" s="126"/>
      <c r="E32" s="126"/>
      <c r="F32" s="126"/>
      <c r="G32" s="143"/>
      <c r="H32" s="126" t="s">
        <v>16</v>
      </c>
      <c r="I32" s="136" t="s">
        <v>17</v>
      </c>
      <c r="J32" s="136"/>
      <c r="K32" s="136"/>
      <c r="L32" s="126"/>
      <c r="M32" s="126"/>
      <c r="N32" s="145"/>
      <c r="O32" s="56"/>
      <c r="P32" s="89"/>
      <c r="Q32" s="63"/>
      <c r="R32" s="63"/>
      <c r="S32" s="64"/>
      <c r="T32" s="63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57"/>
      <c r="AG32" s="57"/>
      <c r="AH32" s="57"/>
      <c r="AI32" s="57"/>
      <c r="AJ32" s="57"/>
    </row>
    <row r="33" spans="1:36" s="3" customFormat="1" ht="151.19999999999999" customHeight="1" thickBot="1" x14ac:dyDescent="0.35">
      <c r="A33" s="151"/>
      <c r="B33" s="152"/>
      <c r="C33" s="127"/>
      <c r="D33" s="127"/>
      <c r="E33" s="127"/>
      <c r="F33" s="127"/>
      <c r="G33" s="144"/>
      <c r="H33" s="127"/>
      <c r="I33" s="77" t="s">
        <v>47</v>
      </c>
      <c r="J33" s="77" t="s">
        <v>70</v>
      </c>
      <c r="K33" s="77" t="s">
        <v>46</v>
      </c>
      <c r="L33" s="127"/>
      <c r="M33" s="127"/>
      <c r="N33" s="146"/>
      <c r="O33" s="56"/>
      <c r="P33" s="89"/>
      <c r="Q33" s="63"/>
      <c r="R33" s="63"/>
      <c r="S33" s="63"/>
      <c r="T33" s="63"/>
      <c r="U33" s="63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57"/>
      <c r="AG33" s="57"/>
      <c r="AH33" s="57"/>
      <c r="AI33" s="57"/>
      <c r="AJ33" s="57"/>
    </row>
    <row r="34" spans="1:36" s="3" customFormat="1" ht="35.4" customHeight="1" x14ac:dyDescent="0.3">
      <c r="A34" s="43" t="s">
        <v>72</v>
      </c>
      <c r="B34" s="44" t="s">
        <v>35</v>
      </c>
      <c r="C34" s="25"/>
      <c r="D34" s="25"/>
      <c r="E34" s="25"/>
      <c r="F34" s="26">
        <f>SUM(F35:F42)</f>
        <v>1</v>
      </c>
      <c r="G34" s="27">
        <f>SUM(G37:G42)</f>
        <v>92874393</v>
      </c>
      <c r="H34" s="27">
        <f>H35+H36+H37+H38+H39+H40+H41+H42</f>
        <v>131433327</v>
      </c>
      <c r="I34" s="27">
        <f>SUM(I35:I42)</f>
        <v>124733614</v>
      </c>
      <c r="J34" s="27">
        <f>SUM(J35:J42)</f>
        <v>2219528</v>
      </c>
      <c r="K34" s="27">
        <f t="shared" ref="K34:L34" si="0">SUM(K35:K42)</f>
        <v>4480185</v>
      </c>
      <c r="L34" s="27">
        <f t="shared" si="0"/>
        <v>13283652</v>
      </c>
      <c r="M34" s="27">
        <f>SUM(M35:M42)</f>
        <v>211024068</v>
      </c>
      <c r="N34" s="28">
        <f>SUM(N35:N42)</f>
        <v>224307720</v>
      </c>
      <c r="O34" s="56"/>
      <c r="P34" s="89"/>
      <c r="Q34" s="63"/>
      <c r="R34" s="63"/>
      <c r="S34" s="118"/>
      <c r="T34" s="119"/>
      <c r="U34" s="65"/>
      <c r="V34" s="64"/>
      <c r="W34" s="118"/>
      <c r="X34" s="119"/>
      <c r="Y34" s="64"/>
      <c r="Z34" s="118"/>
      <c r="AA34" s="119"/>
      <c r="AB34" s="64"/>
      <c r="AC34" s="64"/>
      <c r="AD34" s="64"/>
      <c r="AE34" s="64"/>
      <c r="AF34" s="57"/>
      <c r="AG34" s="57"/>
      <c r="AH34" s="57"/>
      <c r="AI34" s="57"/>
      <c r="AJ34" s="57"/>
    </row>
    <row r="35" spans="1:36" s="3" customFormat="1" ht="16.8" x14ac:dyDescent="0.3">
      <c r="A35" s="45" t="s">
        <v>23</v>
      </c>
      <c r="B35" s="78" t="s">
        <v>18</v>
      </c>
      <c r="C35" s="19"/>
      <c r="D35" s="20">
        <v>1</v>
      </c>
      <c r="E35" s="20">
        <v>1</v>
      </c>
      <c r="F35" s="21">
        <v>0.15690000000000001</v>
      </c>
      <c r="G35" s="22"/>
      <c r="H35" s="13">
        <v>38788335</v>
      </c>
      <c r="I35" s="22">
        <f>H35-K35-J35</f>
        <v>36660488</v>
      </c>
      <c r="J35" s="22">
        <f>1177176-N58</f>
        <v>493569</v>
      </c>
      <c r="K35" s="22">
        <v>1634278</v>
      </c>
      <c r="L35" s="22">
        <v>5678659</v>
      </c>
      <c r="M35" s="13">
        <v>33109676</v>
      </c>
      <c r="N35" s="29">
        <f>M35+L35</f>
        <v>38788335</v>
      </c>
      <c r="O35" s="57"/>
      <c r="P35" s="89"/>
      <c r="Q35" s="66"/>
      <c r="R35" s="67"/>
      <c r="S35" s="68"/>
      <c r="T35" s="63"/>
      <c r="U35" s="63"/>
      <c r="V35" s="69"/>
      <c r="W35" s="68"/>
      <c r="X35" s="68"/>
      <c r="Y35" s="70"/>
      <c r="Z35" s="63"/>
      <c r="AA35" s="63"/>
      <c r="AB35" s="64"/>
      <c r="AC35" s="64"/>
      <c r="AD35" s="64"/>
      <c r="AE35" s="64"/>
      <c r="AF35" s="57"/>
      <c r="AG35" s="57"/>
      <c r="AH35" s="57"/>
      <c r="AI35" s="57"/>
      <c r="AJ35" s="57"/>
    </row>
    <row r="36" spans="1:36" s="3" customFormat="1" ht="16.8" x14ac:dyDescent="0.3">
      <c r="A36" s="45" t="s">
        <v>24</v>
      </c>
      <c r="B36" s="78" t="s">
        <v>19</v>
      </c>
      <c r="C36" s="19"/>
      <c r="D36" s="20">
        <v>1</v>
      </c>
      <c r="E36" s="20">
        <v>1</v>
      </c>
      <c r="F36" s="21">
        <v>4.7000000000000002E-3</v>
      </c>
      <c r="G36" s="22"/>
      <c r="H36" s="13">
        <v>1388129</v>
      </c>
      <c r="I36" s="22">
        <f>H36-K36-J36</f>
        <v>1388129</v>
      </c>
      <c r="J36" s="22">
        <v>0</v>
      </c>
      <c r="K36" s="22"/>
      <c r="L36" s="22">
        <v>396316</v>
      </c>
      <c r="M36" s="13">
        <v>991813</v>
      </c>
      <c r="N36" s="29">
        <f>M36+L36</f>
        <v>1388129</v>
      </c>
      <c r="O36" s="57"/>
      <c r="P36" s="89"/>
      <c r="Q36" s="66"/>
      <c r="R36" s="67"/>
      <c r="S36" s="68"/>
      <c r="T36" s="63"/>
      <c r="U36" s="63"/>
      <c r="V36" s="69"/>
      <c r="W36" s="68"/>
      <c r="X36" s="68"/>
      <c r="Y36" s="70"/>
      <c r="Z36" s="63"/>
      <c r="AA36" s="63"/>
      <c r="AB36" s="64"/>
      <c r="AC36" s="64"/>
      <c r="AD36" s="64"/>
      <c r="AE36" s="64"/>
      <c r="AF36" s="57"/>
      <c r="AG36" s="57"/>
      <c r="AH36" s="57"/>
      <c r="AI36" s="57"/>
      <c r="AJ36" s="57"/>
    </row>
    <row r="37" spans="1:36" s="3" customFormat="1" ht="16.8" x14ac:dyDescent="0.3">
      <c r="A37" s="45" t="s">
        <v>25</v>
      </c>
      <c r="B37" s="78" t="s">
        <v>20</v>
      </c>
      <c r="C37" s="14">
        <v>0.2356</v>
      </c>
      <c r="D37" s="19">
        <f>E37-C37</f>
        <v>0.76439999999999997</v>
      </c>
      <c r="E37" s="20">
        <v>1</v>
      </c>
      <c r="F37" s="21">
        <v>0.1179</v>
      </c>
      <c r="G37" s="23">
        <f>N37-H37</f>
        <v>6324251</v>
      </c>
      <c r="H37" s="13">
        <v>20518918</v>
      </c>
      <c r="I37" s="22">
        <f>H37-K37-J37</f>
        <v>19618918</v>
      </c>
      <c r="J37" s="22">
        <v>0</v>
      </c>
      <c r="K37" s="22">
        <v>900000</v>
      </c>
      <c r="L37" s="22">
        <v>1963431</v>
      </c>
      <c r="M37" s="13">
        <v>24879738</v>
      </c>
      <c r="N37" s="29">
        <f>M37+L37</f>
        <v>26843169</v>
      </c>
      <c r="O37" s="57"/>
      <c r="P37" s="89"/>
      <c r="Q37" s="66"/>
      <c r="R37" s="67"/>
      <c r="S37" s="68"/>
      <c r="T37" s="63"/>
      <c r="U37" s="63"/>
      <c r="V37" s="69"/>
      <c r="W37" s="68"/>
      <c r="X37" s="63"/>
      <c r="Y37" s="70"/>
      <c r="Z37" s="63"/>
      <c r="AA37" s="63"/>
      <c r="AB37" s="64"/>
      <c r="AC37" s="64"/>
      <c r="AD37" s="64"/>
      <c r="AE37" s="64"/>
      <c r="AF37" s="57"/>
      <c r="AG37" s="57"/>
      <c r="AH37" s="57"/>
      <c r="AI37" s="57"/>
      <c r="AJ37" s="57"/>
    </row>
    <row r="38" spans="1:36" s="3" customFormat="1" ht="16.8" x14ac:dyDescent="0.3">
      <c r="A38" s="45" t="s">
        <v>26</v>
      </c>
      <c r="B38" s="78" t="s">
        <v>21</v>
      </c>
      <c r="C38" s="14">
        <v>0.49249999999999999</v>
      </c>
      <c r="D38" s="19">
        <f>E38-C38</f>
        <v>0.50750000000000006</v>
      </c>
      <c r="E38" s="20">
        <v>1</v>
      </c>
      <c r="F38" s="21">
        <v>0.1174</v>
      </c>
      <c r="G38" s="23">
        <f>N38-H38</f>
        <v>12542867</v>
      </c>
      <c r="H38" s="13">
        <v>12924884</v>
      </c>
      <c r="I38" s="95">
        <f>H38-K38-J38</f>
        <v>12292315</v>
      </c>
      <c r="J38" s="22">
        <f>662297-309913</f>
        <v>352384</v>
      </c>
      <c r="K38" s="95">
        <v>280185</v>
      </c>
      <c r="L38" s="22">
        <v>693525</v>
      </c>
      <c r="M38" s="13">
        <v>24774226</v>
      </c>
      <c r="N38" s="29">
        <f>M38+L38</f>
        <v>25467751</v>
      </c>
      <c r="O38" s="57"/>
      <c r="P38" s="89"/>
      <c r="Q38" s="66"/>
      <c r="R38" s="67"/>
      <c r="S38" s="68"/>
      <c r="T38" s="63"/>
      <c r="U38" s="63"/>
      <c r="V38" s="69"/>
      <c r="W38" s="68"/>
      <c r="X38" s="63"/>
      <c r="Y38" s="70"/>
      <c r="Z38" s="63"/>
      <c r="AA38" s="63"/>
      <c r="AB38" s="64"/>
      <c r="AC38" s="64"/>
      <c r="AD38" s="64"/>
      <c r="AE38" s="64"/>
      <c r="AF38" s="57"/>
      <c r="AG38" s="57"/>
      <c r="AH38" s="57"/>
      <c r="AI38" s="57"/>
      <c r="AJ38" s="57"/>
    </row>
    <row r="39" spans="1:36" s="3" customFormat="1" ht="16.8" x14ac:dyDescent="0.3">
      <c r="A39" s="45" t="s">
        <v>27</v>
      </c>
      <c r="B39" s="24" t="s">
        <v>37</v>
      </c>
      <c r="C39" s="14">
        <v>0.53359999999999996</v>
      </c>
      <c r="D39" s="19">
        <f t="shared" ref="D39:D42" si="1">E39-C39</f>
        <v>0.46640000000000004</v>
      </c>
      <c r="E39" s="20">
        <v>1</v>
      </c>
      <c r="F39" s="21">
        <v>0.12839999999999999</v>
      </c>
      <c r="G39" s="23">
        <f t="shared" ref="G39:G42" si="2">N39-H39</f>
        <v>14827191</v>
      </c>
      <c r="H39" s="13">
        <v>12959899</v>
      </c>
      <c r="I39" s="22">
        <f>H39-K39-J39</f>
        <v>12793492</v>
      </c>
      <c r="J39" s="22">
        <v>0</v>
      </c>
      <c r="K39" s="22">
        <v>166407</v>
      </c>
      <c r="L39" s="22">
        <v>691600</v>
      </c>
      <c r="M39" s="13">
        <v>27095490</v>
      </c>
      <c r="N39" s="29">
        <f t="shared" ref="N39:N42" si="3">M39+L39</f>
        <v>27787090</v>
      </c>
      <c r="O39" s="57"/>
      <c r="P39" s="89"/>
      <c r="Q39" s="66"/>
      <c r="R39" s="67"/>
      <c r="S39" s="68"/>
      <c r="T39" s="63"/>
      <c r="U39" s="63"/>
      <c r="V39" s="69"/>
      <c r="W39" s="68"/>
      <c r="X39" s="63"/>
      <c r="Y39" s="70"/>
      <c r="Z39" s="63"/>
      <c r="AA39" s="63"/>
      <c r="AB39" s="64"/>
      <c r="AC39" s="64"/>
      <c r="AD39" s="64"/>
      <c r="AE39" s="64"/>
      <c r="AF39" s="57"/>
      <c r="AG39" s="57"/>
      <c r="AH39" s="57"/>
      <c r="AI39" s="57"/>
      <c r="AJ39" s="57"/>
    </row>
    <row r="40" spans="1:36" s="3" customFormat="1" ht="16.8" x14ac:dyDescent="0.3">
      <c r="A40" s="45" t="s">
        <v>28</v>
      </c>
      <c r="B40" s="24" t="s">
        <v>38</v>
      </c>
      <c r="C40" s="14">
        <v>0.61170000000000002</v>
      </c>
      <c r="D40" s="19">
        <f t="shared" si="1"/>
        <v>0.38829999999999998</v>
      </c>
      <c r="E40" s="20">
        <v>1</v>
      </c>
      <c r="F40" s="21">
        <v>0.1012</v>
      </c>
      <c r="G40" s="23">
        <f t="shared" si="2"/>
        <v>13303649</v>
      </c>
      <c r="H40" s="13">
        <v>8445001</v>
      </c>
      <c r="I40" s="22">
        <f t="shared" ref="I40" si="4">H40-K40-J40</f>
        <v>8445001</v>
      </c>
      <c r="J40" s="22">
        <v>0</v>
      </c>
      <c r="K40" s="22">
        <v>0</v>
      </c>
      <c r="L40" s="22">
        <v>393014</v>
      </c>
      <c r="M40" s="13">
        <v>21355636</v>
      </c>
      <c r="N40" s="29">
        <f t="shared" si="3"/>
        <v>21748650</v>
      </c>
      <c r="O40" s="57"/>
      <c r="P40" s="89"/>
      <c r="Q40" s="66"/>
      <c r="R40" s="67"/>
      <c r="S40" s="68"/>
      <c r="T40" s="63"/>
      <c r="U40" s="63"/>
      <c r="V40" s="69"/>
      <c r="W40" s="68"/>
      <c r="X40" s="63"/>
      <c r="Y40" s="70"/>
      <c r="Z40" s="63"/>
      <c r="AA40" s="63"/>
      <c r="AB40" s="64"/>
      <c r="AC40" s="64"/>
      <c r="AD40" s="64"/>
      <c r="AE40" s="64"/>
      <c r="AF40" s="57"/>
      <c r="AG40" s="57"/>
      <c r="AH40" s="57"/>
      <c r="AI40" s="57"/>
      <c r="AJ40" s="57"/>
    </row>
    <row r="41" spans="1:36" s="3" customFormat="1" ht="16.8" x14ac:dyDescent="0.3">
      <c r="A41" s="45" t="s">
        <v>29</v>
      </c>
      <c r="B41" s="24" t="s">
        <v>39</v>
      </c>
      <c r="C41" s="14">
        <v>0.52629999999999999</v>
      </c>
      <c r="D41" s="19">
        <f t="shared" si="1"/>
        <v>0.47370000000000001</v>
      </c>
      <c r="E41" s="20">
        <v>1</v>
      </c>
      <c r="F41" s="21">
        <v>0.17710000000000001</v>
      </c>
      <c r="G41" s="23">
        <f t="shared" si="2"/>
        <v>20800253</v>
      </c>
      <c r="H41" s="13">
        <v>18721413</v>
      </c>
      <c r="I41" s="22">
        <f>H41-K41-J41</f>
        <v>17922098</v>
      </c>
      <c r="J41" s="22">
        <v>0</v>
      </c>
      <c r="K41" s="22">
        <v>799315</v>
      </c>
      <c r="L41" s="22">
        <v>2149304</v>
      </c>
      <c r="M41" s="13">
        <v>37372362</v>
      </c>
      <c r="N41" s="29">
        <f>M41+L41</f>
        <v>39521666</v>
      </c>
      <c r="O41" s="57"/>
      <c r="P41" s="89"/>
      <c r="Q41" s="66"/>
      <c r="R41" s="67"/>
      <c r="S41" s="68"/>
      <c r="T41" s="63"/>
      <c r="U41" s="63"/>
      <c r="V41" s="69"/>
      <c r="W41" s="68"/>
      <c r="X41" s="63"/>
      <c r="Y41" s="70"/>
      <c r="Z41" s="63"/>
      <c r="AA41" s="63"/>
      <c r="AB41" s="64"/>
      <c r="AC41" s="64"/>
      <c r="AD41" s="64"/>
      <c r="AE41" s="64"/>
      <c r="AF41" s="57"/>
      <c r="AG41" s="57"/>
      <c r="AH41" s="57"/>
      <c r="AI41" s="57"/>
      <c r="AJ41" s="57"/>
    </row>
    <row r="42" spans="1:36" s="3" customFormat="1" ht="17.399999999999999" thickBot="1" x14ac:dyDescent="0.35">
      <c r="A42" s="46" t="s">
        <v>30</v>
      </c>
      <c r="B42" s="47" t="s">
        <v>40</v>
      </c>
      <c r="C42" s="82">
        <v>0.58640000000000003</v>
      </c>
      <c r="D42" s="30">
        <f t="shared" si="1"/>
        <v>0.41359999999999997</v>
      </c>
      <c r="E42" s="31">
        <v>1</v>
      </c>
      <c r="F42" s="21">
        <v>0.19639999999999999</v>
      </c>
      <c r="G42" s="32">
        <f t="shared" si="2"/>
        <v>25076182</v>
      </c>
      <c r="H42" s="83">
        <v>17686748</v>
      </c>
      <c r="I42" s="33">
        <f>H42-K42-J42</f>
        <v>15613173</v>
      </c>
      <c r="J42" s="33">
        <v>1373575</v>
      </c>
      <c r="K42" s="33">
        <v>700000</v>
      </c>
      <c r="L42" s="33">
        <v>1317803</v>
      </c>
      <c r="M42" s="83">
        <v>41445127</v>
      </c>
      <c r="N42" s="34">
        <f t="shared" si="3"/>
        <v>42762930</v>
      </c>
      <c r="O42" s="57"/>
      <c r="P42" s="89"/>
      <c r="Q42" s="66"/>
      <c r="R42" s="67"/>
      <c r="S42" s="68"/>
      <c r="T42" s="63"/>
      <c r="U42" s="63"/>
      <c r="V42" s="69"/>
      <c r="W42" s="68"/>
      <c r="X42" s="63"/>
      <c r="Y42" s="70"/>
      <c r="Z42" s="63"/>
      <c r="AA42" s="63"/>
      <c r="AB42" s="64"/>
      <c r="AC42" s="64"/>
      <c r="AD42" s="64"/>
      <c r="AE42" s="64"/>
      <c r="AF42" s="57"/>
      <c r="AG42" s="57"/>
      <c r="AH42" s="57"/>
      <c r="AI42" s="57"/>
      <c r="AJ42" s="57"/>
    </row>
    <row r="43" spans="1:36" s="3" customFormat="1" ht="15.6" x14ac:dyDescent="0.3">
      <c r="A43" s="48" t="s">
        <v>73</v>
      </c>
      <c r="B43" s="137" t="s">
        <v>96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49">
        <v>1500000</v>
      </c>
      <c r="O43" s="57"/>
      <c r="P43" s="89"/>
      <c r="Q43" s="63"/>
      <c r="R43" s="71"/>
      <c r="S43" s="68"/>
      <c r="T43" s="63"/>
      <c r="U43" s="63"/>
      <c r="V43" s="69"/>
      <c r="W43" s="68"/>
      <c r="X43" s="63"/>
      <c r="Y43" s="70"/>
      <c r="Z43" s="63"/>
      <c r="AA43" s="63"/>
      <c r="AB43" s="64"/>
      <c r="AC43" s="64"/>
      <c r="AD43" s="64"/>
      <c r="AE43" s="64"/>
      <c r="AF43" s="57"/>
      <c r="AG43" s="57"/>
      <c r="AH43" s="57"/>
      <c r="AI43" s="57"/>
      <c r="AJ43" s="57"/>
    </row>
    <row r="44" spans="1:36" s="3" customFormat="1" ht="31.5" customHeight="1" x14ac:dyDescent="0.3">
      <c r="A44" s="42" t="s">
        <v>74</v>
      </c>
      <c r="B44" s="97" t="s">
        <v>68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29">
        <f>67575-20938</f>
        <v>46637</v>
      </c>
      <c r="O44" s="57"/>
      <c r="P44" s="89"/>
      <c r="Q44" s="63"/>
      <c r="R44" s="63"/>
      <c r="S44" s="68"/>
      <c r="T44" s="63"/>
      <c r="U44" s="63"/>
      <c r="V44" s="68"/>
      <c r="W44" s="68"/>
      <c r="X44" s="68"/>
      <c r="Y44" s="70"/>
      <c r="Z44" s="64"/>
      <c r="AA44" s="64"/>
      <c r="AB44" s="64"/>
      <c r="AC44" s="64"/>
      <c r="AD44" s="64"/>
      <c r="AE44" s="64"/>
      <c r="AF44" s="57"/>
      <c r="AG44" s="57"/>
      <c r="AH44" s="57"/>
      <c r="AI44" s="57"/>
      <c r="AJ44" s="57"/>
    </row>
    <row r="45" spans="1:36" s="3" customFormat="1" ht="16.5" customHeight="1" x14ac:dyDescent="0.3">
      <c r="A45" s="42" t="s">
        <v>75</v>
      </c>
      <c r="B45" s="97" t="s">
        <v>95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29">
        <v>683614</v>
      </c>
      <c r="O45" s="57"/>
      <c r="P45" s="89"/>
      <c r="Q45" s="63"/>
      <c r="R45" s="63"/>
      <c r="S45" s="64"/>
      <c r="T45" s="64"/>
      <c r="U45" s="64"/>
      <c r="V45" s="64"/>
      <c r="W45" s="63"/>
      <c r="X45" s="64"/>
      <c r="Y45" s="64"/>
      <c r="Z45" s="63"/>
      <c r="AA45" s="64"/>
      <c r="AB45" s="64"/>
      <c r="AC45" s="64"/>
      <c r="AD45" s="64"/>
      <c r="AE45" s="64"/>
      <c r="AF45" s="57"/>
      <c r="AG45" s="57"/>
      <c r="AH45" s="57"/>
      <c r="AI45" s="57"/>
      <c r="AJ45" s="57"/>
    </row>
    <row r="46" spans="1:36" s="3" customFormat="1" ht="31.5" customHeight="1" x14ac:dyDescent="0.3">
      <c r="A46" s="42" t="s">
        <v>90</v>
      </c>
      <c r="B46" s="97" t="s">
        <v>79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29">
        <v>309913</v>
      </c>
      <c r="O46" s="57"/>
      <c r="P46" s="89"/>
      <c r="Q46" s="63"/>
      <c r="R46" s="63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57"/>
      <c r="AG46" s="57"/>
      <c r="AH46" s="57"/>
      <c r="AI46" s="57"/>
      <c r="AJ46" s="57"/>
    </row>
    <row r="47" spans="1:36" s="3" customFormat="1" ht="31.5" customHeight="1" x14ac:dyDescent="0.3">
      <c r="A47" s="42" t="s">
        <v>76</v>
      </c>
      <c r="B47" s="97" t="s">
        <v>64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29">
        <v>76123</v>
      </c>
      <c r="O47" s="57"/>
      <c r="P47" s="89"/>
      <c r="Q47" s="63"/>
      <c r="R47" s="63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57"/>
      <c r="AG47" s="57"/>
      <c r="AH47" s="57"/>
      <c r="AI47" s="57"/>
      <c r="AJ47" s="57"/>
    </row>
    <row r="48" spans="1:36" s="3" customFormat="1" ht="31.5" customHeight="1" x14ac:dyDescent="0.3">
      <c r="A48" s="42" t="s">
        <v>77</v>
      </c>
      <c r="B48" s="97" t="s">
        <v>80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29">
        <v>38435</v>
      </c>
      <c r="O48" s="56"/>
      <c r="P48" s="89"/>
      <c r="Q48" s="63"/>
      <c r="R48" s="63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57"/>
      <c r="AG48" s="57"/>
      <c r="AH48" s="57"/>
      <c r="AI48" s="57"/>
      <c r="AJ48" s="57"/>
    </row>
    <row r="49" spans="1:36" s="3" customFormat="1" ht="31.5" customHeight="1" x14ac:dyDescent="0.3">
      <c r="A49" s="42" t="s">
        <v>87</v>
      </c>
      <c r="B49" s="97" t="s">
        <v>81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29">
        <v>162349</v>
      </c>
      <c r="O49" s="56"/>
      <c r="P49" s="89"/>
      <c r="Q49" s="63"/>
      <c r="R49" s="63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57"/>
      <c r="AG49" s="57"/>
      <c r="AH49" s="57"/>
      <c r="AI49" s="57"/>
      <c r="AJ49" s="57"/>
    </row>
    <row r="50" spans="1:36" s="3" customFormat="1" ht="16.5" customHeight="1" x14ac:dyDescent="0.3">
      <c r="A50" s="42" t="s">
        <v>91</v>
      </c>
      <c r="B50" s="97" t="s">
        <v>89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29">
        <v>490960</v>
      </c>
      <c r="O50" s="56"/>
      <c r="P50" s="89"/>
      <c r="Q50" s="63"/>
      <c r="R50" s="63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57"/>
      <c r="AG50" s="57"/>
      <c r="AH50" s="57"/>
      <c r="AI50" s="57"/>
      <c r="AJ50" s="57"/>
    </row>
    <row r="51" spans="1:36" s="3" customFormat="1" ht="16.5" customHeight="1" x14ac:dyDescent="0.3">
      <c r="A51" s="90" t="s">
        <v>104</v>
      </c>
      <c r="B51" s="130" t="s">
        <v>103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91">
        <v>858001</v>
      </c>
      <c r="O51" s="56"/>
      <c r="P51" s="89"/>
      <c r="Q51" s="63"/>
      <c r="R51" s="63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57"/>
      <c r="AG51" s="57"/>
      <c r="AH51" s="57"/>
      <c r="AI51" s="57"/>
      <c r="AJ51" s="57"/>
    </row>
    <row r="52" spans="1:36" s="3" customFormat="1" ht="16.5" customHeight="1" thickBot="1" x14ac:dyDescent="0.35">
      <c r="A52" s="92" t="s">
        <v>115</v>
      </c>
      <c r="B52" s="140" t="s">
        <v>111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2"/>
      <c r="N52" s="93">
        <f>350000+300000</f>
        <v>650000</v>
      </c>
      <c r="O52" s="56"/>
      <c r="P52" s="89"/>
      <c r="Q52" s="63"/>
      <c r="R52" s="63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57"/>
      <c r="AG52" s="57"/>
      <c r="AH52" s="57"/>
      <c r="AI52" s="57"/>
      <c r="AJ52" s="57"/>
    </row>
    <row r="53" spans="1:36" s="3" customFormat="1" ht="15.75" customHeight="1" x14ac:dyDescent="0.3">
      <c r="A53" s="92" t="s">
        <v>116</v>
      </c>
      <c r="B53" s="102" t="s">
        <v>57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36">
        <f>N56+N59+N62+N64+N66+N69+N79+N82</f>
        <v>7696271</v>
      </c>
      <c r="O53" s="56"/>
      <c r="P53" s="89"/>
      <c r="Q53" s="63"/>
      <c r="R53" s="63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57"/>
      <c r="AG53" s="57"/>
      <c r="AH53" s="57"/>
      <c r="AI53" s="57"/>
      <c r="AJ53" s="57"/>
    </row>
    <row r="54" spans="1:36" s="3" customFormat="1" ht="15.75" customHeight="1" x14ac:dyDescent="0.3">
      <c r="A54" s="85"/>
      <c r="B54" s="97" t="s">
        <v>58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38">
        <f>N65+N68+N71+N80+N83</f>
        <v>457779</v>
      </c>
      <c r="O54" s="57"/>
      <c r="P54" s="89"/>
      <c r="Q54" s="63"/>
      <c r="R54" s="63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57"/>
      <c r="AG54" s="57"/>
      <c r="AH54" s="57"/>
      <c r="AI54" s="57"/>
      <c r="AJ54" s="57"/>
    </row>
    <row r="55" spans="1:36" s="3" customFormat="1" ht="15.75" customHeight="1" x14ac:dyDescent="0.3">
      <c r="A55" s="85"/>
      <c r="B55" s="97" t="s">
        <v>62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38">
        <f>N57+N60+N73+N85</f>
        <v>4613035</v>
      </c>
      <c r="O55" s="57"/>
      <c r="P55" s="89"/>
      <c r="Q55" s="63"/>
      <c r="R55" s="63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57"/>
      <c r="AG55" s="57"/>
      <c r="AH55" s="57"/>
      <c r="AI55" s="57"/>
      <c r="AJ55" s="57"/>
    </row>
    <row r="56" spans="1:36" s="3" customFormat="1" ht="15.6" x14ac:dyDescent="0.3">
      <c r="A56" s="39" t="s">
        <v>23</v>
      </c>
      <c r="B56" s="123" t="s">
        <v>59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40">
        <v>683607</v>
      </c>
      <c r="O56" s="57"/>
      <c r="P56" s="89"/>
      <c r="Q56" s="63"/>
      <c r="R56" s="63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57"/>
      <c r="AG56" s="57"/>
      <c r="AH56" s="57"/>
      <c r="AI56" s="57"/>
      <c r="AJ56" s="57"/>
    </row>
    <row r="57" spans="1:36" s="3" customFormat="1" ht="15.6" x14ac:dyDescent="0.3">
      <c r="A57" s="85" t="s">
        <v>117</v>
      </c>
      <c r="B57" s="97" t="s">
        <v>60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38">
        <v>12339</v>
      </c>
      <c r="O57" s="57"/>
      <c r="P57" s="89"/>
      <c r="Q57" s="63"/>
      <c r="R57" s="63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57"/>
      <c r="AG57" s="57"/>
      <c r="AH57" s="57"/>
      <c r="AI57" s="57"/>
      <c r="AJ57" s="57"/>
    </row>
    <row r="58" spans="1:36" s="3" customFormat="1" ht="15.6" x14ac:dyDescent="0.3">
      <c r="A58" s="85" t="s">
        <v>118</v>
      </c>
      <c r="B58" s="97" t="s">
        <v>83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40">
        <v>683607</v>
      </c>
      <c r="O58" s="57"/>
      <c r="P58" s="89"/>
      <c r="Q58" s="63"/>
      <c r="R58" s="63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57"/>
      <c r="AG58" s="57"/>
      <c r="AH58" s="57"/>
      <c r="AI58" s="57"/>
      <c r="AJ58" s="57"/>
    </row>
    <row r="59" spans="1:36" s="3" customFormat="1" ht="15.6" x14ac:dyDescent="0.3">
      <c r="A59" s="39" t="s">
        <v>24</v>
      </c>
      <c r="B59" s="123" t="s">
        <v>19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40">
        <v>212130</v>
      </c>
      <c r="O59" s="57"/>
      <c r="P59" s="89"/>
      <c r="Q59" s="63"/>
      <c r="R59" s="63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57"/>
      <c r="AG59" s="57"/>
      <c r="AH59" s="57"/>
      <c r="AI59" s="57"/>
      <c r="AJ59" s="57"/>
    </row>
    <row r="60" spans="1:36" s="3" customFormat="1" ht="15.6" x14ac:dyDescent="0.3">
      <c r="A60" s="85" t="s">
        <v>121</v>
      </c>
      <c r="B60" s="97" t="s">
        <v>60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38">
        <v>20938</v>
      </c>
      <c r="O60" s="57"/>
      <c r="P60" s="89"/>
      <c r="Q60" s="63"/>
      <c r="R60" s="63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57"/>
      <c r="AG60" s="57"/>
      <c r="AH60" s="57"/>
      <c r="AI60" s="57"/>
      <c r="AJ60" s="57"/>
    </row>
    <row r="61" spans="1:36" s="3" customFormat="1" ht="15.6" x14ac:dyDescent="0.3">
      <c r="A61" s="85" t="s">
        <v>118</v>
      </c>
      <c r="B61" s="97" t="s">
        <v>84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40">
        <v>20938</v>
      </c>
      <c r="O61" s="57"/>
      <c r="P61" s="89"/>
      <c r="Q61" s="63"/>
      <c r="R61" s="63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57"/>
      <c r="AG61" s="57"/>
      <c r="AH61" s="57"/>
      <c r="AI61" s="57"/>
      <c r="AJ61" s="57"/>
    </row>
    <row r="62" spans="1:36" s="3" customFormat="1" ht="15.6" x14ac:dyDescent="0.3">
      <c r="A62" s="39" t="s">
        <v>25</v>
      </c>
      <c r="B62" s="123" t="s">
        <v>20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40">
        <v>205803</v>
      </c>
      <c r="O62" s="57"/>
      <c r="P62" s="89"/>
      <c r="Q62" s="63"/>
      <c r="R62" s="63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57"/>
      <c r="AG62" s="57"/>
      <c r="AH62" s="57"/>
      <c r="AI62" s="57"/>
      <c r="AJ62" s="57"/>
    </row>
    <row r="63" spans="1:36" s="3" customFormat="1" ht="15.6" x14ac:dyDescent="0.3">
      <c r="A63" s="85" t="s">
        <v>121</v>
      </c>
      <c r="B63" s="97" t="s">
        <v>61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38">
        <v>179818</v>
      </c>
      <c r="O63" s="57"/>
      <c r="P63" s="89"/>
      <c r="Q63" s="63"/>
      <c r="R63" s="63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57"/>
      <c r="AG63" s="57"/>
      <c r="AH63" s="57"/>
      <c r="AI63" s="57"/>
      <c r="AJ63" s="57"/>
    </row>
    <row r="64" spans="1:36" s="3" customFormat="1" ht="15.6" x14ac:dyDescent="0.3">
      <c r="A64" s="39" t="s">
        <v>26</v>
      </c>
      <c r="B64" s="123" t="s">
        <v>21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40">
        <v>0</v>
      </c>
      <c r="O64" s="57"/>
      <c r="P64" s="89"/>
      <c r="Q64" s="63"/>
      <c r="R64" s="63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57"/>
      <c r="AG64" s="57"/>
      <c r="AH64" s="57"/>
      <c r="AI64" s="57"/>
      <c r="AJ64" s="57"/>
    </row>
    <row r="65" spans="1:36" s="3" customFormat="1" ht="15.75" customHeight="1" x14ac:dyDescent="0.3">
      <c r="A65" s="85" t="s">
        <v>121</v>
      </c>
      <c r="B65" s="97" t="s">
        <v>58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38">
        <v>0</v>
      </c>
      <c r="O65" s="57"/>
      <c r="P65" s="89"/>
      <c r="Q65" s="63"/>
      <c r="R65" s="63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57"/>
      <c r="AG65" s="57"/>
      <c r="AH65" s="57"/>
      <c r="AI65" s="57"/>
      <c r="AJ65" s="57"/>
    </row>
    <row r="66" spans="1:36" s="3" customFormat="1" ht="15.6" x14ac:dyDescent="0.3">
      <c r="A66" s="39" t="s">
        <v>27</v>
      </c>
      <c r="B66" s="123" t="s">
        <v>37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40">
        <v>165044</v>
      </c>
      <c r="O66" s="57"/>
      <c r="P66" s="89"/>
      <c r="Q66" s="63"/>
      <c r="R66" s="63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57"/>
      <c r="AG66" s="57"/>
      <c r="AH66" s="57"/>
      <c r="AI66" s="57"/>
      <c r="AJ66" s="57"/>
    </row>
    <row r="67" spans="1:36" s="3" customFormat="1" ht="15.6" x14ac:dyDescent="0.3">
      <c r="A67" s="85" t="s">
        <v>121</v>
      </c>
      <c r="B67" s="97" t="s">
        <v>86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40">
        <v>19888</v>
      </c>
      <c r="O67" s="56"/>
      <c r="P67" s="89"/>
      <c r="Q67" s="63"/>
      <c r="R67" s="63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57"/>
      <c r="AG67" s="57"/>
      <c r="AH67" s="57"/>
      <c r="AI67" s="57"/>
      <c r="AJ67" s="57"/>
    </row>
    <row r="68" spans="1:36" s="3" customFormat="1" ht="15.75" customHeight="1" x14ac:dyDescent="0.3">
      <c r="A68" s="85" t="s">
        <v>118</v>
      </c>
      <c r="B68" s="97" t="s">
        <v>58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38">
        <v>0</v>
      </c>
      <c r="O68" s="57"/>
      <c r="P68" s="89"/>
      <c r="Q68" s="63"/>
      <c r="R68" s="63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57"/>
      <c r="AG68" s="57"/>
      <c r="AH68" s="57"/>
      <c r="AI68" s="57"/>
      <c r="AJ68" s="57"/>
    </row>
    <row r="69" spans="1:36" s="3" customFormat="1" ht="15.6" x14ac:dyDescent="0.3">
      <c r="A69" s="39" t="s">
        <v>28</v>
      </c>
      <c r="B69" s="123" t="s">
        <v>38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40">
        <v>6071313</v>
      </c>
      <c r="O69" s="57"/>
      <c r="P69" s="89"/>
      <c r="Q69" s="63"/>
      <c r="R69" s="63"/>
      <c r="S69" s="64"/>
      <c r="T69" s="63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57"/>
      <c r="AG69" s="57"/>
      <c r="AH69" s="57"/>
      <c r="AI69" s="57"/>
      <c r="AJ69" s="57"/>
    </row>
    <row r="70" spans="1:36" s="3" customFormat="1" ht="15.6" x14ac:dyDescent="0.3">
      <c r="A70" s="85" t="s">
        <v>117</v>
      </c>
      <c r="B70" s="97" t="s">
        <v>82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40">
        <v>106051</v>
      </c>
      <c r="O70" s="57"/>
      <c r="P70" s="89"/>
      <c r="Q70" s="63"/>
      <c r="R70" s="63"/>
      <c r="S70" s="64"/>
      <c r="T70" s="63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57"/>
      <c r="AG70" s="57"/>
      <c r="AH70" s="57"/>
      <c r="AI70" s="57"/>
      <c r="AJ70" s="57"/>
    </row>
    <row r="71" spans="1:36" s="3" customFormat="1" ht="15.75" customHeight="1" x14ac:dyDescent="0.3">
      <c r="A71" s="85" t="s">
        <v>118</v>
      </c>
      <c r="B71" s="97" t="s">
        <v>67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38">
        <v>397210</v>
      </c>
      <c r="O71" s="57"/>
      <c r="P71" s="89"/>
      <c r="Q71" s="63"/>
      <c r="R71" s="63"/>
      <c r="S71" s="64"/>
      <c r="T71" s="63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57"/>
      <c r="AG71" s="57"/>
      <c r="AH71" s="57"/>
      <c r="AI71" s="57"/>
      <c r="AJ71" s="57"/>
    </row>
    <row r="72" spans="1:36" s="3" customFormat="1" ht="15.75" customHeight="1" x14ac:dyDescent="0.3">
      <c r="A72" s="85" t="s">
        <v>126</v>
      </c>
      <c r="B72" s="97" t="s">
        <v>69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40">
        <v>77850</v>
      </c>
      <c r="O72" s="57"/>
      <c r="P72" s="89"/>
      <c r="Q72" s="63"/>
      <c r="R72" s="63"/>
      <c r="S72" s="64"/>
      <c r="T72" s="63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57"/>
      <c r="AG72" s="57"/>
      <c r="AH72" s="57"/>
      <c r="AI72" s="57"/>
      <c r="AJ72" s="57"/>
    </row>
    <row r="73" spans="1:36" s="3" customFormat="1" ht="15.75" customHeight="1" x14ac:dyDescent="0.3">
      <c r="A73" s="85" t="s">
        <v>127</v>
      </c>
      <c r="B73" s="97" t="s">
        <v>66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38">
        <v>4427874</v>
      </c>
      <c r="O73" s="57"/>
      <c r="P73" s="89"/>
      <c r="Q73" s="63"/>
      <c r="R73" s="63"/>
      <c r="S73" s="64"/>
      <c r="T73" s="63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57"/>
      <c r="AG73" s="57"/>
      <c r="AH73" s="57"/>
      <c r="AI73" s="57"/>
      <c r="AJ73" s="57"/>
    </row>
    <row r="74" spans="1:36" s="3" customFormat="1" ht="15.75" customHeight="1" x14ac:dyDescent="0.3">
      <c r="A74" s="42" t="s">
        <v>125</v>
      </c>
      <c r="B74" s="97" t="s">
        <v>65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84">
        <v>229958</v>
      </c>
      <c r="O74" s="56"/>
      <c r="P74" s="89"/>
      <c r="Q74" s="63"/>
      <c r="R74" s="63"/>
      <c r="S74" s="64"/>
      <c r="T74" s="63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57"/>
      <c r="AG74" s="57"/>
      <c r="AH74" s="57"/>
      <c r="AI74" s="57"/>
      <c r="AJ74" s="57"/>
    </row>
    <row r="75" spans="1:36" s="3" customFormat="1" ht="15.75" customHeight="1" x14ac:dyDescent="0.3">
      <c r="A75" s="42" t="s">
        <v>78</v>
      </c>
      <c r="B75" s="148" t="s">
        <v>99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4"/>
      <c r="N75" s="84">
        <v>987916</v>
      </c>
      <c r="O75" s="57"/>
      <c r="P75" s="89"/>
      <c r="Q75" s="63"/>
      <c r="R75" s="63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57"/>
      <c r="AG75" s="57"/>
      <c r="AH75" s="57"/>
      <c r="AI75" s="57"/>
      <c r="AJ75" s="57"/>
    </row>
    <row r="76" spans="1:36" s="3" customFormat="1" ht="15.75" customHeight="1" x14ac:dyDescent="0.3">
      <c r="A76" s="42" t="s">
        <v>124</v>
      </c>
      <c r="B76" s="112" t="s">
        <v>100</v>
      </c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4"/>
      <c r="N76" s="84">
        <v>260000</v>
      </c>
      <c r="O76" s="57"/>
      <c r="P76" s="89"/>
      <c r="Q76" s="63"/>
      <c r="R76" s="63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57"/>
      <c r="AG76" s="57"/>
      <c r="AH76" s="57"/>
      <c r="AI76" s="57"/>
      <c r="AJ76" s="57"/>
    </row>
    <row r="77" spans="1:36" s="3" customFormat="1" ht="15.75" customHeight="1" x14ac:dyDescent="0.3">
      <c r="A77" s="42" t="s">
        <v>123</v>
      </c>
      <c r="B77" s="112" t="s">
        <v>101</v>
      </c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4"/>
      <c r="N77" s="84">
        <v>1527178</v>
      </c>
      <c r="O77" s="57"/>
      <c r="P77" s="89"/>
      <c r="Q77" s="63"/>
      <c r="R77" s="63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57"/>
      <c r="AG77" s="57"/>
      <c r="AH77" s="57"/>
      <c r="AI77" s="57"/>
      <c r="AJ77" s="57"/>
    </row>
    <row r="78" spans="1:36" s="3" customFormat="1" ht="15.75" customHeight="1" x14ac:dyDescent="0.3">
      <c r="A78" s="42" t="s">
        <v>122</v>
      </c>
      <c r="B78" s="112" t="s">
        <v>102</v>
      </c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4"/>
      <c r="N78" s="84">
        <v>1422822</v>
      </c>
      <c r="O78" s="57"/>
      <c r="P78" s="89"/>
      <c r="Q78" s="63"/>
      <c r="R78" s="63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57"/>
      <c r="AG78" s="57"/>
      <c r="AH78" s="57"/>
      <c r="AI78" s="57"/>
      <c r="AJ78" s="57"/>
    </row>
    <row r="79" spans="1:36" s="3" customFormat="1" ht="15.6" x14ac:dyDescent="0.3">
      <c r="A79" s="39" t="s">
        <v>29</v>
      </c>
      <c r="B79" s="123" t="s">
        <v>39</v>
      </c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40">
        <v>194109</v>
      </c>
      <c r="O79" s="57"/>
      <c r="P79" s="89"/>
      <c r="Q79" s="63"/>
      <c r="R79" s="63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57"/>
      <c r="AG79" s="57"/>
      <c r="AH79" s="57"/>
      <c r="AI79" s="57"/>
      <c r="AJ79" s="57"/>
    </row>
    <row r="80" spans="1:36" s="3" customFormat="1" ht="15.75" customHeight="1" x14ac:dyDescent="0.3">
      <c r="A80" s="85" t="s">
        <v>121</v>
      </c>
      <c r="B80" s="97" t="s">
        <v>63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38">
        <v>60509</v>
      </c>
      <c r="O80" s="57"/>
      <c r="P80" s="89"/>
      <c r="Q80" s="63"/>
      <c r="R80" s="63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57"/>
      <c r="AG80" s="57"/>
      <c r="AH80" s="57"/>
      <c r="AI80" s="57"/>
      <c r="AJ80" s="57"/>
    </row>
    <row r="81" spans="1:36" s="3" customFormat="1" ht="15.75" customHeight="1" x14ac:dyDescent="0.3">
      <c r="A81" s="85"/>
      <c r="B81" s="97" t="s">
        <v>85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40">
        <v>60509</v>
      </c>
      <c r="O81" s="57"/>
      <c r="P81" s="89"/>
      <c r="Q81" s="63"/>
      <c r="R81" s="63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57"/>
      <c r="AG81" s="57"/>
      <c r="AH81" s="57"/>
      <c r="AI81" s="57"/>
      <c r="AJ81" s="57"/>
    </row>
    <row r="82" spans="1:36" s="3" customFormat="1" ht="15.6" x14ac:dyDescent="0.3">
      <c r="A82" s="39" t="s">
        <v>30</v>
      </c>
      <c r="B82" s="123" t="s">
        <v>40</v>
      </c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40">
        <v>164265</v>
      </c>
      <c r="O82" s="57"/>
      <c r="P82" s="89"/>
      <c r="Q82" s="63"/>
      <c r="R82" s="63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57"/>
      <c r="AG82" s="57"/>
      <c r="AH82" s="57"/>
      <c r="AI82" s="57"/>
      <c r="AJ82" s="57"/>
    </row>
    <row r="83" spans="1:36" s="3" customFormat="1" ht="16.5" customHeight="1" x14ac:dyDescent="0.3">
      <c r="A83" s="45"/>
      <c r="B83" s="97" t="s">
        <v>58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38">
        <v>60</v>
      </c>
      <c r="O83" s="57"/>
      <c r="P83" s="89"/>
      <c r="Q83" s="63"/>
      <c r="R83" s="63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57"/>
      <c r="AG83" s="57"/>
      <c r="AH83" s="57"/>
      <c r="AI83" s="57"/>
      <c r="AJ83" s="57"/>
    </row>
    <row r="84" spans="1:36" s="3" customFormat="1" ht="16.5" customHeight="1" x14ac:dyDescent="0.3">
      <c r="A84" s="45"/>
      <c r="B84" s="97" t="s">
        <v>85</v>
      </c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40">
        <v>60</v>
      </c>
      <c r="O84" s="57"/>
      <c r="P84" s="89"/>
      <c r="Q84" s="63"/>
      <c r="R84" s="63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57"/>
      <c r="AG84" s="57"/>
      <c r="AH84" s="57"/>
      <c r="AI84" s="57"/>
      <c r="AJ84" s="57"/>
    </row>
    <row r="85" spans="1:36" s="3" customFormat="1" ht="16.2" thickBot="1" x14ac:dyDescent="0.35">
      <c r="A85" s="46"/>
      <c r="B85" s="128" t="s">
        <v>62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34">
        <v>151884</v>
      </c>
      <c r="O85" s="57"/>
      <c r="P85" s="89"/>
      <c r="Q85" s="63"/>
      <c r="R85" s="63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57"/>
      <c r="AG85" s="57"/>
      <c r="AH85" s="57"/>
      <c r="AI85" s="57"/>
      <c r="AJ85" s="57"/>
    </row>
    <row r="86" spans="1:36" s="3" customFormat="1" ht="33" customHeight="1" thickBot="1" x14ac:dyDescent="0.35">
      <c r="A86" s="50" t="s">
        <v>120</v>
      </c>
      <c r="B86" s="120" t="s">
        <v>94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51">
        <f>263+10584+360+13400</f>
        <v>24607</v>
      </c>
      <c r="O86" s="57"/>
      <c r="P86" s="89"/>
      <c r="Q86" s="63">
        <f>N22-L34</f>
        <v>281970924</v>
      </c>
      <c r="R86" s="63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57"/>
      <c r="AG86" s="57"/>
      <c r="AH86" s="57"/>
      <c r="AI86" s="57"/>
      <c r="AJ86" s="57"/>
    </row>
    <row r="87" spans="1:36" s="3" customFormat="1" ht="51" customHeight="1" x14ac:dyDescent="0.3">
      <c r="A87" s="104" t="s">
        <v>119</v>
      </c>
      <c r="B87" s="107" t="s">
        <v>22</v>
      </c>
      <c r="C87" s="116" t="s">
        <v>105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52">
        <f>1509400+150000</f>
        <v>1659400</v>
      </c>
      <c r="O87" s="81">
        <f>N87/Q86</f>
        <v>5.88500394459111E-3</v>
      </c>
      <c r="P87" s="89"/>
      <c r="Q87" s="63"/>
      <c r="R87" s="63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57"/>
      <c r="AG87" s="57"/>
      <c r="AH87" s="57"/>
      <c r="AI87" s="57"/>
      <c r="AJ87" s="57"/>
    </row>
    <row r="88" spans="1:36" ht="33" customHeight="1" x14ac:dyDescent="0.3">
      <c r="A88" s="105"/>
      <c r="B88" s="108"/>
      <c r="C88" s="115" t="s">
        <v>106</v>
      </c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38">
        <v>6540732</v>
      </c>
      <c r="O88" s="81">
        <f>N88/Q86</f>
        <v>2.3196476811204833E-2</v>
      </c>
      <c r="P88" s="89"/>
      <c r="Q88" s="12"/>
      <c r="R88" s="12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2"/>
      <c r="AG88" s="2"/>
      <c r="AH88" s="2"/>
      <c r="AI88" s="2"/>
      <c r="AJ88" s="2"/>
    </row>
    <row r="89" spans="1:36" ht="65.25" customHeight="1" x14ac:dyDescent="0.3">
      <c r="A89" s="105"/>
      <c r="B89" s="108"/>
      <c r="C89" s="115" t="s">
        <v>107</v>
      </c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38">
        <f>15860250+1264050</f>
        <v>17124300</v>
      </c>
      <c r="O89" s="81">
        <f>N89/Q86</f>
        <v>6.0730729810992853E-2</v>
      </c>
      <c r="P89" s="89"/>
      <c r="Q89" s="12"/>
      <c r="R89" s="12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2"/>
      <c r="AG89" s="2"/>
      <c r="AH89" s="2"/>
      <c r="AI89" s="2"/>
      <c r="AJ89" s="2"/>
    </row>
    <row r="90" spans="1:36" ht="33" customHeight="1" x14ac:dyDescent="0.3">
      <c r="A90" s="105"/>
      <c r="B90" s="108"/>
      <c r="C90" s="115" t="s">
        <v>112</v>
      </c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87">
        <f>1211999-350000-300000</f>
        <v>561999</v>
      </c>
      <c r="O90" s="81">
        <f>N90/Q86</f>
        <v>1.9931097576571404E-3</v>
      </c>
      <c r="P90" s="89"/>
      <c r="Q90" s="58"/>
      <c r="R90" s="58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2"/>
      <c r="AG90" s="2"/>
      <c r="AH90" s="2"/>
      <c r="AI90" s="2"/>
      <c r="AJ90" s="2"/>
    </row>
    <row r="91" spans="1:36" ht="51" customHeight="1" x14ac:dyDescent="0.3">
      <c r="A91" s="106"/>
      <c r="B91" s="109"/>
      <c r="C91" s="110" t="s">
        <v>108</v>
      </c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87">
        <v>800000</v>
      </c>
      <c r="O91" s="81">
        <f>N91/Q86</f>
        <v>2.8371719631631238E-3</v>
      </c>
      <c r="P91" s="89"/>
      <c r="Q91" s="58"/>
      <c r="R91" s="58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2"/>
      <c r="AG91" s="2"/>
      <c r="AH91" s="2"/>
      <c r="AI91" s="2"/>
      <c r="AJ91" s="2"/>
    </row>
    <row r="92" spans="1:36" ht="33" customHeight="1" thickBot="1" x14ac:dyDescent="0.35">
      <c r="A92" s="79"/>
      <c r="B92" s="80"/>
      <c r="C92" s="115" t="s">
        <v>109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94">
        <v>6130000</v>
      </c>
      <c r="O92" s="81">
        <f>N92/Q86</f>
        <v>2.1739830167737437E-2</v>
      </c>
      <c r="P92" s="89"/>
      <c r="Q92" s="58"/>
      <c r="R92" s="58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2"/>
      <c r="AG92" s="2"/>
      <c r="AH92" s="2"/>
      <c r="AI92" s="2"/>
      <c r="AJ92" s="2"/>
    </row>
    <row r="93" spans="1:36" ht="16.2" thickBot="1" x14ac:dyDescent="0.35">
      <c r="A93" s="50" t="s">
        <v>88</v>
      </c>
      <c r="B93" s="125" t="s">
        <v>110</v>
      </c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86">
        <v>36000000</v>
      </c>
      <c r="O93" s="76"/>
      <c r="P93" s="89"/>
      <c r="Q93" s="72"/>
      <c r="R93" s="72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2"/>
      <c r="AG93" s="2"/>
      <c r="AH93" s="2"/>
      <c r="AI93" s="2"/>
      <c r="AJ93" s="2"/>
    </row>
    <row r="94" spans="1:36" ht="16.8" x14ac:dyDescent="0.3">
      <c r="A94" s="1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96" t="s">
        <v>128</v>
      </c>
      <c r="O94" s="59"/>
      <c r="P94" s="2"/>
      <c r="Q94" s="72"/>
      <c r="R94" s="72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2"/>
      <c r="AG94" s="2"/>
      <c r="AH94" s="2"/>
      <c r="AI94" s="2"/>
      <c r="AJ94" s="2"/>
    </row>
    <row r="95" spans="1:36" ht="16.8" x14ac:dyDescent="0.3">
      <c r="A95" s="1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59"/>
      <c r="P95" s="2"/>
      <c r="Q95" s="72"/>
      <c r="R95" s="72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2"/>
      <c r="AG95" s="2"/>
      <c r="AH95" s="2"/>
      <c r="AI95" s="2"/>
      <c r="AJ95" s="2"/>
    </row>
    <row r="96" spans="1:36" ht="16.8" x14ac:dyDescent="0.3">
      <c r="A96" s="1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8"/>
      <c r="O96" s="59"/>
      <c r="P96" s="2"/>
      <c r="Q96" s="72"/>
      <c r="R96" s="72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2"/>
      <c r="AG96" s="2"/>
      <c r="AH96" s="2"/>
      <c r="AI96" s="2"/>
      <c r="AJ96" s="2"/>
    </row>
    <row r="97" spans="1:36" ht="16.8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8"/>
      <c r="O97" s="59"/>
      <c r="P97" s="2"/>
      <c r="Q97" s="72"/>
      <c r="R97" s="72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2"/>
      <c r="AG97" s="2"/>
      <c r="AH97" s="2"/>
      <c r="AI97" s="2"/>
      <c r="AJ97" s="2"/>
    </row>
    <row r="98" spans="1:36" ht="16.8" x14ac:dyDescent="0.3">
      <c r="A98" s="1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8"/>
      <c r="O98" s="11"/>
      <c r="Q98" s="73"/>
      <c r="R98" s="73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</row>
    <row r="99" spans="1:36" ht="16.8" x14ac:dyDescent="0.3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8"/>
      <c r="O99" s="11"/>
      <c r="Q99" s="73"/>
      <c r="R99" s="73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</row>
    <row r="100" spans="1:36" ht="16.8" x14ac:dyDescent="0.3">
      <c r="A100" s="1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8"/>
      <c r="O100" s="11"/>
      <c r="Q100" s="73"/>
      <c r="R100" s="73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</row>
    <row r="101" spans="1:36" ht="16.8" x14ac:dyDescent="0.3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8"/>
      <c r="O101" s="11"/>
      <c r="Q101" s="73"/>
      <c r="R101" s="73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</row>
    <row r="102" spans="1:36" ht="16.8" x14ac:dyDescent="0.3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8"/>
      <c r="O102" s="11"/>
      <c r="Q102" s="73"/>
      <c r="R102" s="73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</row>
    <row r="103" spans="1:36" ht="12.75" customHeight="1" x14ac:dyDescent="0.3">
      <c r="A103" s="5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</row>
    <row r="104" spans="1:36" ht="12.75" customHeight="1" x14ac:dyDescent="0.3">
      <c r="A104" s="5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</row>
    <row r="105" spans="1:36" ht="12.75" customHeight="1" x14ac:dyDescent="0.3">
      <c r="A105" s="5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</row>
    <row r="106" spans="1:36" ht="15.6" x14ac:dyDescent="0.3">
      <c r="D106" s="3"/>
      <c r="E106" s="3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</row>
    <row r="107" spans="1:36" ht="15.6" x14ac:dyDescent="0.3">
      <c r="D107" s="3"/>
      <c r="E107" s="6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</row>
    <row r="108" spans="1:36" ht="15.6" x14ac:dyDescent="0.3">
      <c r="D108" s="3"/>
      <c r="E108" s="6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</row>
    <row r="109" spans="1:36" ht="15.6" x14ac:dyDescent="0.3">
      <c r="D109" s="3"/>
      <c r="E109" s="6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</row>
    <row r="110" spans="1:36" ht="15.6" x14ac:dyDescent="0.3">
      <c r="D110" s="3"/>
      <c r="E110" s="6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</row>
    <row r="111" spans="1:36" ht="15.6" x14ac:dyDescent="0.3">
      <c r="D111" s="3"/>
      <c r="E111" s="6"/>
    </row>
    <row r="112" spans="1:36" ht="15.6" x14ac:dyDescent="0.3">
      <c r="D112" s="3"/>
      <c r="E112" s="6"/>
    </row>
  </sheetData>
  <mergeCells count="97">
    <mergeCell ref="L4:N4"/>
    <mergeCell ref="K5:N5"/>
    <mergeCell ref="B84:M84"/>
    <mergeCell ref="B81:M81"/>
    <mergeCell ref="B75:M75"/>
    <mergeCell ref="B72:M72"/>
    <mergeCell ref="B82:M82"/>
    <mergeCell ref="B80:M80"/>
    <mergeCell ref="B74:M74"/>
    <mergeCell ref="B83:M83"/>
    <mergeCell ref="A14:N14"/>
    <mergeCell ref="A15:N15"/>
    <mergeCell ref="A17:N17"/>
    <mergeCell ref="A30:A33"/>
    <mergeCell ref="B30:B33"/>
    <mergeCell ref="B22:M22"/>
    <mergeCell ref="J2:N2"/>
    <mergeCell ref="B67:M67"/>
    <mergeCell ref="B70:M70"/>
    <mergeCell ref="B45:M45"/>
    <mergeCell ref="B47:M47"/>
    <mergeCell ref="B50:M50"/>
    <mergeCell ref="B52:M52"/>
    <mergeCell ref="C30:E30"/>
    <mergeCell ref="H32:H33"/>
    <mergeCell ref="I32:K32"/>
    <mergeCell ref="G31:G33"/>
    <mergeCell ref="B23:M23"/>
    <mergeCell ref="L30:M30"/>
    <mergeCell ref="N30:N33"/>
    <mergeCell ref="C31:C33"/>
    <mergeCell ref="A13:N13"/>
    <mergeCell ref="L1:N1"/>
    <mergeCell ref="L3:N3"/>
    <mergeCell ref="B58:M58"/>
    <mergeCell ref="B61:M61"/>
    <mergeCell ref="B24:M24"/>
    <mergeCell ref="B25:M25"/>
    <mergeCell ref="B28:M28"/>
    <mergeCell ref="B29:M29"/>
    <mergeCell ref="H31:K31"/>
    <mergeCell ref="L31:L33"/>
    <mergeCell ref="M31:M33"/>
    <mergeCell ref="G30:K30"/>
    <mergeCell ref="B26:M26"/>
    <mergeCell ref="B27:M27"/>
    <mergeCell ref="B43:M43"/>
    <mergeCell ref="B21:M21"/>
    <mergeCell ref="B93:M93"/>
    <mergeCell ref="F30:F33"/>
    <mergeCell ref="E31:E33"/>
    <mergeCell ref="D31:D33"/>
    <mergeCell ref="B48:M48"/>
    <mergeCell ref="B49:M49"/>
    <mergeCell ref="B53:M53"/>
    <mergeCell ref="B54:M54"/>
    <mergeCell ref="B56:M56"/>
    <mergeCell ref="B59:M59"/>
    <mergeCell ref="B62:M62"/>
    <mergeCell ref="B85:M85"/>
    <mergeCell ref="B55:M55"/>
    <mergeCell ref="B44:M44"/>
    <mergeCell ref="B51:M51"/>
    <mergeCell ref="C92:M92"/>
    <mergeCell ref="Z34:AA34"/>
    <mergeCell ref="B86:M86"/>
    <mergeCell ref="B46:M46"/>
    <mergeCell ref="B63:M63"/>
    <mergeCell ref="B57:M57"/>
    <mergeCell ref="B60:M60"/>
    <mergeCell ref="B73:M73"/>
    <mergeCell ref="B64:M64"/>
    <mergeCell ref="B65:M65"/>
    <mergeCell ref="B66:M66"/>
    <mergeCell ref="B68:M68"/>
    <mergeCell ref="B69:M69"/>
    <mergeCell ref="B71:M71"/>
    <mergeCell ref="B79:M79"/>
    <mergeCell ref="W34:X34"/>
    <mergeCell ref="S34:T34"/>
    <mergeCell ref="A87:A91"/>
    <mergeCell ref="B87:B91"/>
    <mergeCell ref="C91:M91"/>
    <mergeCell ref="B76:M76"/>
    <mergeCell ref="B77:M77"/>
    <mergeCell ref="B78:M78"/>
    <mergeCell ref="C90:M90"/>
    <mergeCell ref="C87:M87"/>
    <mergeCell ref="C88:M88"/>
    <mergeCell ref="C89:M89"/>
    <mergeCell ref="B20:M20"/>
    <mergeCell ref="K7:N7"/>
    <mergeCell ref="K8:N8"/>
    <mergeCell ref="K9:N9"/>
    <mergeCell ref="K10:N10"/>
    <mergeCell ref="K11:N11"/>
    <mergeCell ref="B19:M19"/>
  </mergeCells>
  <pageMargins left="0.39370078740157483" right="0.19685039370078741" top="0.31496062992125984" bottom="0.39370078740157483" header="0" footer="0"/>
  <pageSetup paperSize="9" scale="50" firstPageNumber="86" fitToHeight="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Приложение № 8</vt:lpstr>
      <vt:lpstr>'проект Приложение №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Кудрова А.А.</cp:lastModifiedBy>
  <cp:lastPrinted>2024-10-14T07:39:41Z</cp:lastPrinted>
  <dcterms:created xsi:type="dcterms:W3CDTF">2022-03-10T13:47:37Z</dcterms:created>
  <dcterms:modified xsi:type="dcterms:W3CDTF">2024-10-14T07:39:46Z</dcterms:modified>
</cp:coreProperties>
</file>