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2024\Президент\Распоряжения\октябрь\Распоряжение исп\"/>
    </mc:Choice>
  </mc:AlternateContent>
  <bookViews>
    <workbookView xWindow="0" yWindow="0" windowWidth="16308" windowHeight="11796"/>
  </bookViews>
  <sheets>
    <sheet name="Приложение № 2.2 " sheetId="2" r:id="rId1"/>
  </sheets>
  <definedNames>
    <definedName name="_xlnm.Print_Titles" localSheetId="0">'Приложение № 2.2 '!$8:$8</definedName>
    <definedName name="_xlnm.Print_Area" localSheetId="0">'Приложение № 2.2 '!$A$1:$G$298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3" i="2" l="1"/>
  <c r="F21" i="2"/>
  <c r="F22" i="2" l="1"/>
  <c r="C15" i="2" l="1"/>
  <c r="F15" i="2"/>
  <c r="F27" i="2" l="1"/>
  <c r="F67" i="2" l="1"/>
  <c r="G26" i="2"/>
  <c r="G27" i="2"/>
  <c r="C252" i="2" l="1"/>
  <c r="C238" i="2"/>
  <c r="C125" i="2"/>
  <c r="F252" i="2" l="1"/>
  <c r="F238" i="2"/>
  <c r="G124" i="2" l="1"/>
  <c r="F125" i="2"/>
  <c r="G123" i="2" l="1"/>
  <c r="F89" i="2" l="1"/>
  <c r="G89" i="2" s="1"/>
  <c r="F111" i="2"/>
  <c r="G111" i="2" s="1"/>
  <c r="G110" i="2"/>
  <c r="F127" i="2"/>
  <c r="F32" i="2"/>
  <c r="G32" i="2" s="1"/>
  <c r="F31" i="2"/>
  <c r="F169" i="2"/>
  <c r="G57" i="2"/>
  <c r="F170" i="2"/>
  <c r="F51" i="2"/>
  <c r="F176" i="2"/>
  <c r="G176" i="2" s="1"/>
  <c r="G10" i="2"/>
  <c r="G11" i="2"/>
  <c r="G12" i="2"/>
  <c r="G22" i="2"/>
  <c r="G23" i="2"/>
  <c r="G31" i="2"/>
  <c r="G35" i="2"/>
  <c r="G36" i="2"/>
  <c r="G37" i="2"/>
  <c r="G38" i="2"/>
  <c r="G43" i="2"/>
  <c r="G45" i="2"/>
  <c r="G46" i="2"/>
  <c r="G49" i="2"/>
  <c r="G50" i="2"/>
  <c r="G52" i="2"/>
  <c r="G54" i="2"/>
  <c r="G55" i="2"/>
  <c r="G56" i="2"/>
  <c r="G60" i="2"/>
  <c r="G61" i="2"/>
  <c r="G62" i="2"/>
  <c r="G63" i="2"/>
  <c r="G66" i="2"/>
  <c r="G68" i="2"/>
  <c r="G71" i="2"/>
  <c r="G72" i="2"/>
  <c r="G73" i="2"/>
  <c r="G76" i="2"/>
  <c r="G77" i="2"/>
  <c r="G78" i="2"/>
  <c r="G81" i="2"/>
  <c r="G84" i="2"/>
  <c r="G85" i="2"/>
  <c r="G86" i="2"/>
  <c r="G90" i="2"/>
  <c r="G91" i="2"/>
  <c r="G95" i="2"/>
  <c r="G96" i="2"/>
  <c r="G97" i="2"/>
  <c r="G100" i="2"/>
  <c r="G103" i="2"/>
  <c r="G106" i="2"/>
  <c r="G107" i="2"/>
  <c r="G115" i="2"/>
  <c r="G118" i="2"/>
  <c r="G121" i="2"/>
  <c r="G122" i="2"/>
  <c r="G127" i="2"/>
  <c r="G130" i="2"/>
  <c r="G133" i="2"/>
  <c r="G138" i="2"/>
  <c r="G148" i="2"/>
  <c r="G156" i="2"/>
  <c r="G161" i="2"/>
  <c r="G167" i="2"/>
  <c r="G168" i="2"/>
  <c r="G170" i="2"/>
  <c r="G172" i="2"/>
  <c r="G174" i="2"/>
  <c r="G175" i="2"/>
  <c r="G177" i="2"/>
  <c r="G178" i="2"/>
  <c r="G179" i="2"/>
  <c r="G180" i="2"/>
  <c r="G183" i="2"/>
  <c r="G184" i="2"/>
  <c r="G185" i="2"/>
  <c r="G186" i="2"/>
  <c r="G189" i="2"/>
  <c r="G192" i="2"/>
  <c r="G198" i="2"/>
  <c r="G201" i="2"/>
  <c r="G202" i="2"/>
  <c r="G203" i="2"/>
  <c r="G204" i="2"/>
  <c r="G207" i="2"/>
  <c r="G208" i="2"/>
  <c r="G209" i="2"/>
  <c r="G220" i="2"/>
  <c r="G221" i="2"/>
  <c r="G222" i="2"/>
  <c r="G225" i="2"/>
  <c r="G228" i="2"/>
  <c r="G229" i="2"/>
  <c r="G234" i="2"/>
  <c r="G235" i="2"/>
  <c r="G239" i="2"/>
  <c r="G240" i="2"/>
  <c r="G243" i="2"/>
  <c r="G246" i="2"/>
  <c r="G249" i="2"/>
  <c r="G252" i="2"/>
  <c r="G253" i="2"/>
  <c r="G256" i="2"/>
  <c r="G261" i="2"/>
  <c r="G268" i="2"/>
  <c r="G271" i="2"/>
  <c r="G272" i="2"/>
  <c r="G275" i="2"/>
  <c r="G278" i="2"/>
  <c r="G279" i="2"/>
  <c r="G282" i="2"/>
  <c r="G283" i="2"/>
  <c r="G284" i="2"/>
  <c r="G285" i="2"/>
  <c r="G286" i="2"/>
  <c r="G287" i="2"/>
  <c r="G290" i="2"/>
  <c r="F166" i="2" l="1"/>
  <c r="G166" i="2" s="1"/>
  <c r="F108" i="2"/>
  <c r="G108" i="2" s="1"/>
  <c r="F145" i="2" l="1"/>
  <c r="F144" i="2"/>
  <c r="F294" i="2"/>
  <c r="F293" i="2"/>
  <c r="F291" i="2"/>
  <c r="F288" i="2"/>
  <c r="F280" i="2"/>
  <c r="F276" i="2"/>
  <c r="F273" i="2"/>
  <c r="F269" i="2"/>
  <c r="F262" i="2"/>
  <c r="F257" i="2"/>
  <c r="F254" i="2"/>
  <c r="F250" i="2"/>
  <c r="F247" i="2"/>
  <c r="F244" i="2"/>
  <c r="F236" i="2"/>
  <c r="F230" i="2"/>
  <c r="F226" i="2"/>
  <c r="F223" i="2"/>
  <c r="F217" i="2"/>
  <c r="F214" i="2"/>
  <c r="F213" i="2"/>
  <c r="F212" i="2"/>
  <c r="F211" i="2"/>
  <c r="F210" i="2"/>
  <c r="F205" i="2"/>
  <c r="F199" i="2"/>
  <c r="F195" i="2"/>
  <c r="F193" i="2"/>
  <c r="F190" i="2"/>
  <c r="F187" i="2"/>
  <c r="F173" i="2"/>
  <c r="F171" i="2"/>
  <c r="F162" i="2"/>
  <c r="F157" i="2"/>
  <c r="F158" i="2" s="1"/>
  <c r="F149" i="2"/>
  <c r="F139" i="2"/>
  <c r="F134" i="2"/>
  <c r="F131" i="2"/>
  <c r="F128" i="2"/>
  <c r="F119" i="2"/>
  <c r="F116" i="2"/>
  <c r="F104" i="2"/>
  <c r="F101" i="2"/>
  <c r="F94" i="2"/>
  <c r="F92" i="2"/>
  <c r="F87" i="2"/>
  <c r="F82" i="2"/>
  <c r="F79" i="2"/>
  <c r="F74" i="2"/>
  <c r="F64" i="2"/>
  <c r="F53" i="2"/>
  <c r="F48" i="2"/>
  <c r="F47" i="2"/>
  <c r="F44" i="2"/>
  <c r="F39" i="2"/>
  <c r="F33" i="2"/>
  <c r="F9" i="2"/>
  <c r="F69" i="2" l="1"/>
  <c r="F196" i="2"/>
  <c r="F218" i="2"/>
  <c r="F98" i="2"/>
  <c r="F241" i="2"/>
  <c r="F258" i="2" s="1"/>
  <c r="F24" i="2"/>
  <c r="F28" i="2" s="1"/>
  <c r="F263" i="2"/>
  <c r="F14" i="2"/>
  <c r="F58" i="2"/>
  <c r="F140" i="2"/>
  <c r="F163" i="2"/>
  <c r="F181" i="2"/>
  <c r="F146" i="2"/>
  <c r="F215" i="2"/>
  <c r="F40" i="2"/>
  <c r="F135" i="2"/>
  <c r="F150" i="2"/>
  <c r="F295" i="2"/>
  <c r="G238" i="2"/>
  <c r="F231" i="2" l="1"/>
  <c r="F112" i="2"/>
  <c r="F141" i="2"/>
  <c r="F296" i="2"/>
  <c r="F264" i="2"/>
  <c r="G15" i="2"/>
  <c r="F297" i="2" l="1"/>
  <c r="F151" i="2"/>
  <c r="C241" i="2"/>
  <c r="G241" i="2" s="1"/>
  <c r="C169" i="2"/>
  <c r="G169" i="2" l="1"/>
  <c r="F298" i="2"/>
  <c r="F17" i="2"/>
  <c r="C139" i="2"/>
  <c r="G139" i="2" s="1"/>
  <c r="C119" i="2"/>
  <c r="G119" i="2" s="1"/>
  <c r="C104" i="2"/>
  <c r="G104" i="2" s="1"/>
  <c r="C74" i="2"/>
  <c r="G74" i="2" s="1"/>
  <c r="C67" i="2"/>
  <c r="C53" i="2"/>
  <c r="G53" i="2" s="1"/>
  <c r="G67" i="2" l="1"/>
  <c r="C69" i="2"/>
  <c r="C149" i="2"/>
  <c r="G149" i="2" s="1"/>
  <c r="C294" i="2"/>
  <c r="G294" i="2" s="1"/>
  <c r="C293" i="2"/>
  <c r="C273" i="2"/>
  <c r="G273" i="2" s="1"/>
  <c r="C254" i="2"/>
  <c r="G254" i="2" s="1"/>
  <c r="C217" i="2"/>
  <c r="G217" i="2" s="1"/>
  <c r="C214" i="2"/>
  <c r="G214" i="2" s="1"/>
  <c r="C213" i="2"/>
  <c r="G213" i="2" s="1"/>
  <c r="C212" i="2"/>
  <c r="G212" i="2" s="1"/>
  <c r="C211" i="2"/>
  <c r="G211" i="2" s="1"/>
  <c r="C210" i="2"/>
  <c r="G210" i="2" s="1"/>
  <c r="C195" i="2"/>
  <c r="G195" i="2" s="1"/>
  <c r="C190" i="2"/>
  <c r="G190" i="2" s="1"/>
  <c r="C173" i="2"/>
  <c r="G173" i="2" s="1"/>
  <c r="C171" i="2"/>
  <c r="C157" i="2"/>
  <c r="C140" i="2"/>
  <c r="C134" i="2"/>
  <c r="G134" i="2" s="1"/>
  <c r="C116" i="2"/>
  <c r="G116" i="2" s="1"/>
  <c r="C181" i="2" l="1"/>
  <c r="C141" i="2"/>
  <c r="G141" i="2" s="1"/>
  <c r="G140" i="2"/>
  <c r="C158" i="2"/>
  <c r="G158" i="2" s="1"/>
  <c r="G157" i="2"/>
  <c r="G181" i="2"/>
  <c r="G171" i="2"/>
  <c r="C295" i="2"/>
  <c r="G295" i="2" s="1"/>
  <c r="G293" i="2"/>
  <c r="C215" i="2"/>
  <c r="G215" i="2" s="1"/>
  <c r="C94" i="2"/>
  <c r="C92" i="2"/>
  <c r="G92" i="2" s="1"/>
  <c r="C64" i="2"/>
  <c r="G64" i="2" s="1"/>
  <c r="C51" i="2"/>
  <c r="G51" i="2" s="1"/>
  <c r="C48" i="2"/>
  <c r="G48" i="2" s="1"/>
  <c r="C47" i="2"/>
  <c r="G47" i="2" s="1"/>
  <c r="C44" i="2"/>
  <c r="C39" i="2"/>
  <c r="G39" i="2" s="1"/>
  <c r="C21" i="2"/>
  <c r="C9" i="2"/>
  <c r="G9" i="2" s="1"/>
  <c r="C58" i="2" l="1"/>
  <c r="G58" i="2" s="1"/>
  <c r="G44" i="2"/>
  <c r="C24" i="2"/>
  <c r="G24" i="2" s="1"/>
  <c r="G21" i="2"/>
  <c r="C98" i="2"/>
  <c r="G98" i="2" s="1"/>
  <c r="G94" i="2"/>
  <c r="C145" i="2"/>
  <c r="G145" i="2" s="1"/>
  <c r="C144" i="2"/>
  <c r="G144" i="2" s="1"/>
  <c r="C14" i="2" l="1"/>
  <c r="G14" i="2" s="1"/>
  <c r="C276" i="2" l="1"/>
  <c r="G276" i="2" s="1"/>
  <c r="C288" i="2" l="1"/>
  <c r="G288" i="2" s="1"/>
  <c r="C280" i="2"/>
  <c r="G280" i="2" s="1"/>
  <c r="C269" i="2"/>
  <c r="G269" i="2" s="1"/>
  <c r="C146" i="2" l="1"/>
  <c r="C150" i="2" l="1"/>
  <c r="G150" i="2" s="1"/>
  <c r="G146" i="2"/>
  <c r="C257" i="2"/>
  <c r="G257" i="2" s="1"/>
  <c r="C250" i="2"/>
  <c r="G250" i="2" s="1"/>
  <c r="C244" i="2"/>
  <c r="G244" i="2" s="1"/>
  <c r="C226" i="2"/>
  <c r="G226" i="2" s="1"/>
  <c r="C223" i="2"/>
  <c r="G223" i="2" s="1"/>
  <c r="C205" i="2"/>
  <c r="G205" i="2" s="1"/>
  <c r="C199" i="2"/>
  <c r="G199" i="2" s="1"/>
  <c r="C193" i="2"/>
  <c r="G193" i="2" s="1"/>
  <c r="C187" i="2"/>
  <c r="G187" i="2" s="1"/>
  <c r="C162" i="2"/>
  <c r="G162" i="2" s="1"/>
  <c r="C128" i="2"/>
  <c r="G128" i="2" s="1"/>
  <c r="G125" i="2"/>
  <c r="C87" i="2"/>
  <c r="G87" i="2" s="1"/>
  <c r="C82" i="2"/>
  <c r="G82" i="2" s="1"/>
  <c r="C79" i="2"/>
  <c r="G79" i="2" s="1"/>
  <c r="G69" i="2"/>
  <c r="C33" i="2"/>
  <c r="C230" i="2"/>
  <c r="G230" i="2" s="1"/>
  <c r="C236" i="2"/>
  <c r="G236" i="2" s="1"/>
  <c r="C40" i="2" l="1"/>
  <c r="G40" i="2" s="1"/>
  <c r="G33" i="2"/>
  <c r="C101" i="2"/>
  <c r="C112" i="2" l="1"/>
  <c r="G112" i="2" s="1"/>
  <c r="G101" i="2"/>
  <c r="C218" i="2"/>
  <c r="G218" i="2" s="1"/>
  <c r="C196" i="2"/>
  <c r="G196" i="2" s="1"/>
  <c r="C291" i="2"/>
  <c r="C296" i="2" l="1"/>
  <c r="G296" i="2" s="1"/>
  <c r="G291" i="2"/>
  <c r="C231" i="2"/>
  <c r="G231" i="2" s="1"/>
  <c r="C297" i="2" l="1"/>
  <c r="G297" i="2" s="1"/>
  <c r="C262" i="2"/>
  <c r="G262" i="2" s="1"/>
  <c r="C247" i="2"/>
  <c r="C131" i="2"/>
  <c r="C135" i="2" l="1"/>
  <c r="G135" i="2" s="1"/>
  <c r="G131" i="2"/>
  <c r="C258" i="2"/>
  <c r="G258" i="2" s="1"/>
  <c r="G247" i="2"/>
  <c r="C28" i="2"/>
  <c r="C263" i="2"/>
  <c r="G263" i="2" s="1"/>
  <c r="C163" i="2"/>
  <c r="G163" i="2" s="1"/>
  <c r="C151" i="2" l="1"/>
  <c r="G151" i="2" s="1"/>
  <c r="G28" i="2"/>
  <c r="C264" i="2"/>
  <c r="C298" i="2" l="1"/>
  <c r="G298" i="2" s="1"/>
  <c r="G264" i="2"/>
  <c r="C17" i="2"/>
  <c r="G17" i="2" s="1"/>
</calcChain>
</file>

<file path=xl/sharedStrings.xml><?xml version="1.0" encoding="utf-8"?>
<sst xmlns="http://schemas.openxmlformats.org/spreadsheetml/2006/main" count="587" uniqueCount="232">
  <si>
    <t xml:space="preserve">Государственная администрация Рыбницкого района и г. Рыбницы </t>
  </si>
  <si>
    <t xml:space="preserve">Министерство обороны Приднестровской Молдавской Республики </t>
  </si>
  <si>
    <t>Государственная администрация Григориопольского района и г. Григориополя</t>
  </si>
  <si>
    <t>Итого по программе капитальных вложений</t>
  </si>
  <si>
    <t>Министерство по социальной защите и труду  Приднестровской Молдавской Республики</t>
  </si>
  <si>
    <t>Государственная администрация г. Тирасполя и г. Днестровска</t>
  </si>
  <si>
    <t>Государственная администрация Слобоздейского района и г. Слободзеи</t>
  </si>
  <si>
    <t>Государственная администрация Каменского района и г. Каменки</t>
  </si>
  <si>
    <t>Итого по программе капитального ремонта</t>
  </si>
  <si>
    <t>№ п/п</t>
  </si>
  <si>
    <t xml:space="preserve">Наименование объекта </t>
  </si>
  <si>
    <t>Программа капитальных вложений</t>
  </si>
  <si>
    <t>Итого</t>
  </si>
  <si>
    <t>Государственная администрация г. Бендеры</t>
  </si>
  <si>
    <t>Государственная администрация Слободзейского района и г. Слободзеи</t>
  </si>
  <si>
    <t>Государственная администрация  Каменского района и г. Каменки</t>
  </si>
  <si>
    <t>Государственная администрация Дубоссарского района и г. Дубоссары</t>
  </si>
  <si>
    <t>Министерство здравоохранения Приднестровской Молдавской Республики</t>
  </si>
  <si>
    <t xml:space="preserve">Сумма, руб. </t>
  </si>
  <si>
    <t>Министерство экономического развития Приднестровской Молдавской Республики</t>
  </si>
  <si>
    <t>Министерство внутренних дел Приднестровской Молдавской Республики</t>
  </si>
  <si>
    <t xml:space="preserve">Министерство по социальной защите и труду Приднестровской Молдавской Республики </t>
  </si>
  <si>
    <t>Программа капитального ремонта</t>
  </si>
  <si>
    <t>Приднестровский государственный университет им. Т. Г. Шевченко</t>
  </si>
  <si>
    <t>Министерство сельского хозяйства и природных ресурсов Приднестровской Молдавской Республики</t>
  </si>
  <si>
    <t>Капитальный ремонт гидротехнических и противопаводковых сооружений, в том числе проектные работы</t>
  </si>
  <si>
    <t>Администрация Президента Приднестровской Молдавской Республики</t>
  </si>
  <si>
    <t>Государственная администрация г. Днестровска</t>
  </si>
  <si>
    <t>Министерство государственной безопасности Приднестровской Молдавской Республики</t>
  </si>
  <si>
    <t xml:space="preserve">Государственная служба исполнения наказаний Министерства юстиции Приднестровской Молдавской Республики </t>
  </si>
  <si>
    <t>Приобретение непроизводственного оборудования и предметов длительного пользования для государственных учреждений (240120)</t>
  </si>
  <si>
    <t>Капитальные вложения в строительство объектов социально-культурного назначения (240230)</t>
  </si>
  <si>
    <t>Итого по подстатье 240120</t>
  </si>
  <si>
    <t>Итого по подстатье 240230</t>
  </si>
  <si>
    <t>Капитальные вложения в строительство административных зданий  (240240)</t>
  </si>
  <si>
    <t>Итого по подстатье 111070</t>
  </si>
  <si>
    <t>Товары и услуги, не отнесенные к другим подстатьям (111070)</t>
  </si>
  <si>
    <t>Капитальный ремонт объектов социально-культурного назначения (240330)</t>
  </si>
  <si>
    <t>Итого по подстатье 240330</t>
  </si>
  <si>
    <t>Капитальный ремонт административных зданий (240340)</t>
  </si>
  <si>
    <t>Итого по подстатье 240340</t>
  </si>
  <si>
    <t>Капитальный ремонт прочих объектов (240360)</t>
  </si>
  <si>
    <t>Итого по подстатье 240360</t>
  </si>
  <si>
    <t>ВСЕГО расходов по Фонду капитальных вложений Приднестровской Молдавской Республики</t>
  </si>
  <si>
    <t>Правительство Приднестровской Молдавской Республики</t>
  </si>
  <si>
    <t xml:space="preserve">Государственная служба по культуре и историческому наследию Приднестровской Молдавской Республики </t>
  </si>
  <si>
    <t xml:space="preserve">Министерство иностранных дел Приднестровской Молдавской Республики </t>
  </si>
  <si>
    <t>Судебный департамент при Верховном суде Приднестровской Молдавской Республики</t>
  </si>
  <si>
    <t>Государственный таможенный комитет Приднестровской Молдавской Республики</t>
  </si>
  <si>
    <t>Итого по подстатье 240240</t>
  </si>
  <si>
    <t>Капитальные вложения в строительство прочих объектов (240270)</t>
  </si>
  <si>
    <t xml:space="preserve">Счетная палата Приднестровской Молдавской Республики </t>
  </si>
  <si>
    <t>Капитальный ремонт парка "Октябрьский" в г. Бендеры, в том числе проектные работы</t>
  </si>
  <si>
    <t>Восстановление парка Витгенштейна, г. Каменка, в том числе проектные работы</t>
  </si>
  <si>
    <t>Реконструкция здания Государственной службы управления документацией и архивами Приднестровской Молдавской Республики, расположенного по адресу:  г. Тирасполь, ул. Текстильщиков, 36, в том числе проектные работы</t>
  </si>
  <si>
    <t>Государственная служба управления документацией и архивами Приднестровской Молдавской Республики</t>
  </si>
  <si>
    <t>Приобретение комплекса строений, расположенного по адресу: г. Тирасполь, ул.  Ленина, д. 1/1</t>
  </si>
  <si>
    <t>Участие Правительства в осуществлении отдельных программ (290 000)</t>
  </si>
  <si>
    <t>Государственная администрация Рыбницкого района и г. Рыбницы</t>
  </si>
  <si>
    <t>Итого по подстатье 290 000</t>
  </si>
  <si>
    <t>Капитальный ремонт административного здания УГАИ, расположенного по адресу: г. Бендеры, ул. Тимирязева, 2а, в том числе проектные работы</t>
  </si>
  <si>
    <t>Капитальный ремонт городского стадиона, расположенного по адресу: г. Днестровск, ул. Строителей</t>
  </si>
  <si>
    <t>Разработка проектно-сметной документации</t>
  </si>
  <si>
    <t>Реконструкция картодрома, расположенного по адресу : г. Григориополь, ул. Васканова, б/н</t>
  </si>
  <si>
    <t>Реконструкция гребной базы МОУ ДО "Григориопольская ДЮСШ", ЦПКиО, расположенной по адресу: г. Григориополь, ул. Васканова</t>
  </si>
  <si>
    <t>Реконструкция поликлиники ГУ "Слободзейская центральная районная больница", расположенной по адресу:  г. Слободзея, ул. Ленина, 98 "а", в том числе проектные работы и   благоустройство</t>
  </si>
  <si>
    <t xml:space="preserve">Устройство приточно-вытяжной вентиляции ФАПа с. Янтарное ГУ "Каменская центральная районная больница", расположенного по адресу: с. Янтарное, ул. Ленина, 18 А </t>
  </si>
  <si>
    <t>Оборудование пищеблока механической  (приточно-вытяжной) вентиляцией ГОУ "Бендерская С(К)ОШИ III, IV, VII видов", расположенного по адресу: г. Бендеры, ул. 12 Октября, 81в</t>
  </si>
  <si>
    <t>Капитальный ремонт МДОУ "Центр развития ребенка "Ивушка", расположенного по адресу: г. Слободзея, ул. Ленина, 76/1</t>
  </si>
  <si>
    <t>Ремонт стадиона "Октомбрие", расположенного по адресу: г. Каменка, пер. Кирова, 2, в том числе проектные работы</t>
  </si>
  <si>
    <t>Капитальный ремонт ГОУ "Бендерский детский дом для детей-сирот и детей, оставшихся без попечения родителей", расположенного по адресу: г. Бендеры, ул. Ленинградская, 20, в том числе ремонт дорожного покрытия</t>
  </si>
  <si>
    <t>Капитальный ремонт здания Министерства иностранных дел ПМР, расположенного по адресу: г. Тирасполь, ул. Свердлова, 45</t>
  </si>
  <si>
    <t>Капитальный ремонт поликлиники МГБ ПМР, расположенной по адресу: г. Тирасполь, ул. Мира, 27</t>
  </si>
  <si>
    <t>Капитальный ремонт здания Слободзейского районного суда, расположенного по адресу: г. Слободзея, ул. Ленина, 74</t>
  </si>
  <si>
    <t xml:space="preserve">"О республиканском бюджете на 2024 год" </t>
  </si>
  <si>
    <t>ДОХОДЫ ВСЕГО, в том числе:</t>
  </si>
  <si>
    <t>Экспертиза проектно-сметной документации по капитальному ремонту зданий и сооружений</t>
  </si>
  <si>
    <t xml:space="preserve">Приобретение оборудования для корпусов "Б" и "В" ГОУ "ПГУ им. Т.Г. Шевченко" </t>
  </si>
  <si>
    <t>к  Закону Приднестровской Молдавской Республики</t>
  </si>
  <si>
    <t>Экспертиза проектно-сметной документации по строительству зданий и сооружений</t>
  </si>
  <si>
    <t>Итого по подстатье 240270</t>
  </si>
  <si>
    <t>Капитальный ремонт Дома культуры с.Коротное</t>
  </si>
  <si>
    <t>Приложение № 2.2</t>
  </si>
  <si>
    <t xml:space="preserve">Оборудование здания государственных архивов, расположенного по адресу:  г. Тирасполь, ул. Текстильщиков, 36,  для обеспечения сохранности документов на нетрадиционных носителях </t>
  </si>
  <si>
    <t xml:space="preserve">Приобретение оборудования для спортивных залов корпусов № 1 и № 3 и спортивного зала инженерно-технического института, оборудование спортивных площадок студенческого городка, инженерно-технического института и спортивно-оздоровительного комплекса "Содружество" </t>
  </si>
  <si>
    <t>Строительство спортивного комплекса в г.Слободзее, в том числе проектные работы</t>
  </si>
  <si>
    <t xml:space="preserve">Реконструкция летнего кинотеатра в г. Слободзее, в том числе благоустройство территории </t>
  </si>
  <si>
    <t>Капитальный ремонт помещений кардиологического корпуса, лит. С,    ГУ "Республиканская клиническая больница", расположенного по адресу: г. Тирасполь, ул. Мира, 33</t>
  </si>
  <si>
    <t>Капитальный ремонт помещений скорой медицинской помощи, приемного отделения  ГУ "Каменская центральная районная больница", расположенного по адресу: г. Каменка, ул. Кирова, 300/2, в том числе проектные работы</t>
  </si>
  <si>
    <t>Капитальный ремонт ГУ "Бендерский психоневрологический дом-интернат", расположенного по адресу: г. Бендеры, ул. Пионерская, 15</t>
  </si>
  <si>
    <t>Капитальный ремонт МДОУ "Центр развития ребенка "Лучик", расположенного по адресу: г. Слободзея, ул. Солнечная, 31</t>
  </si>
  <si>
    <t>Капитальный ремонт учебного корпуса № 3 ГОУ "ПГУ им. Т.Г. Шевченко", расположенного по адресу: г. Тирасполь, ул. 25 Октября, 128</t>
  </si>
  <si>
    <t>Государственная служба по спорту Приднестровской Молдавской Республики</t>
  </si>
  <si>
    <t>Капитальный ремонт ГУ "Приднестровский государственный художественный музей". Здание, литер А, расположенное по адресу: г.Бендеры, ул. Калинина, 43</t>
  </si>
  <si>
    <t xml:space="preserve">Капитальный ремонт братской могилы советских воинов и памятника односельчанам, погибшим в годы Великой Отечественной войны 1941–1945 годы, с. Плоть, центр села </t>
  </si>
  <si>
    <t>Обновление материально-технической базы учебных мастерских  инженерно-технического института ГОУ "ПГУ им. Т. Г. Шевченко" (технический колледж им. Ю. А. Гагарина), расположенного по адресу: г. Тирасполь, ул. Восстания, 2а (станки и иное оборудование для механической мастерской и учебного оборудования для электромонтажной мастерской)</t>
  </si>
  <si>
    <t xml:space="preserve">Благоустройство студенческого городка ГОУ "ПГУ им. Т. Г. Шевченко" </t>
  </si>
  <si>
    <t>Реконструкция здания (санитарные узлы) ГОУ СПО "Приднестровский государственный медицинский колледж им. Л. А. Тарасевича", расположенного по адресу: г. Бендеры, ул. Гагарина, 25, в том числе проектные работы</t>
  </si>
  <si>
    <t>Капитальный ремонт ГОУ "Глинойская специальная коррекционная школа-интернат для детей-сирот и детей, оставшихся без попечения родителей, VIII вида", расположенного по адресу: с. Глиное, Слободзейский район, ул. Котовского, 1</t>
  </si>
  <si>
    <t>Установка мемориальных плит воинам, погибшим в Великой Отечественной войне, на Мемориале Славы, г. Тирасполь</t>
  </si>
  <si>
    <t>Замощение тротуарной плиткой по периметру захоронения могилы кавалера орденов Славы 3 степеней Дарьева Григория Никитовича, с. Шипка (сельское кладбище)</t>
  </si>
  <si>
    <t>Отчисления от единого таможенного платежа</t>
  </si>
  <si>
    <t>Часть остатка средств, сложившихся по состоянию на 1 января 2023 года от отчисления от единого социального налога</t>
  </si>
  <si>
    <t>Прочие поступления</t>
  </si>
  <si>
    <t xml:space="preserve">РАСХОДЫ ВСЕГО, в том числе: </t>
  </si>
  <si>
    <t>Оснащение экспозиции Музея археологии Приднестровья ГОУ "Приднестровский государственный университет им. Т. Г. Шевченко"</t>
  </si>
  <si>
    <t>Строительство крытой подъездной эстакады ГУ "Каменская центральная районная больница",  расположенной по адресу: г. Каменка, ул. Кирова, 300б, в том числе проектные работы</t>
  </si>
  <si>
    <t>Создание государственного историко-краевеческого музея (в составе Екатеринеского парка) (3 этап), в том числе проектные работы</t>
  </si>
  <si>
    <t>Устройство детского городка по адресу: с. Терновка, ул. Ленина, 42а</t>
  </si>
  <si>
    <t>Реконструкция административного-хозяйственного комплекса строений МОУ "Григориопольская ОСШ 2 им. А. Стоева с лицейскими классами", расположенного по адресу: г. Григориополь,  ул. К. Маркса,187</t>
  </si>
  <si>
    <t>Благоустройство парка им. Кирова в г. Рыбнице (обустройство беседки, установка малых архитектурных форм, строительство вспомогательного помещения в районе летней эстрадной площадки)</t>
  </si>
  <si>
    <t>Министерство обороны Приднестровской Молдавской Республики</t>
  </si>
  <si>
    <t>Строительство 4-этажного здания Военного института Министерства обороны (ВИМО), военный городок № 15, г. Тирасполь, в том числе проектные работы</t>
  </si>
  <si>
    <t>Создание Республиканского приюта для содержания безнадзорных животных</t>
  </si>
  <si>
    <t>Капитальные вложения в строительство коммунальных объектов (240250)</t>
  </si>
  <si>
    <t>Строительство водопроводной сети по ул. Молодежной в с. Терновка Слободзейского района, в том числе проектные работы (кредиторская задолженность за 2023 год - 297 629 рублей)</t>
  </si>
  <si>
    <t>Мероприятия по технологическому присоединению всех объектов (блокпостов) республики к сетям электроснабжения (проектные, строительно-монтажные, пуско-наладочные работы)</t>
  </si>
  <si>
    <t>Итого по подстатье 240250</t>
  </si>
  <si>
    <t>Прочие расходные материалы и предметы снабжения (110360)</t>
  </si>
  <si>
    <t>Приобретение материалов для выполнения хозяйственным способом капитального ремонта зданий в ГУП ОК "Днестровские зори"</t>
  </si>
  <si>
    <t>Итого по подстатье 110360</t>
  </si>
  <si>
    <t>Капитальный ремонт СВА Коротное ГУЗ "Днестровская городская больница", расположенной по адресу: с. Коротное, ул. Фрунзе, 5б, в том числе проектные работы и благоустройство территории</t>
  </si>
  <si>
    <t>Министерство просвещения  Приднестровской Молдавской Республики</t>
  </si>
  <si>
    <t>Капитальный ремонт фасада и входной группы здания главного корпуса ГОУ "Днестровский техникум энергетики и компьютерных технологий", расположенного по адресу: г. Днестровск, ул. Строителей, 38 в том числе проектные работы</t>
  </si>
  <si>
    <t xml:space="preserve">Капитальный ремонт МОУ "Каменская ОСШ № 3", расположенного по адресу:  г. Каменка, ул. Кирова, 59, в том числе проектные работы </t>
  </si>
  <si>
    <t xml:space="preserve">Капитальный ремонт МОУ"Катериновская  ОСШ  им. А.С.Пушкина", расположенного по адресу: с. Катериновка, ул. Приходского, 16 </t>
  </si>
  <si>
    <t xml:space="preserve">Капитальный ремонт МОУ  "Кузьминская ООШ – детский сад", расположенного по адресу: с. Кузьмин, ул. Солтыса, 64    </t>
  </si>
  <si>
    <t>Капитальный ремонт МОУ "Окницкая ООШ – детский сад", расположенного по адресу: Каменский район, с. Окница, ул. Шевченко, 70</t>
  </si>
  <si>
    <t>Капитальный ремонт МОУ "Грушковская ООШ – детский сад", расположенного по адресу: Каменский район, с. Грушка, ул. Фрунзе, 146</t>
  </si>
  <si>
    <t>Капитальный ремонт МОУ "Подоймская ОСШ – детский сад", расположенного по адресу: с. Подойма, ул. Ленина, 94</t>
  </si>
  <si>
    <t>Капитальный ремонт учебного корпуса ГОУ ВПО "Приднестровской государственный институт им. А. Г. Рубинштейна", расположенного по адресу: г. Тирасполь, ул. Луначарского, 26</t>
  </si>
  <si>
    <t>Капитальный ремонт здания Каменского районного суда, расположенного по адресу: г. Каменка, ул. Ленина, 21</t>
  </si>
  <si>
    <t>Мероприятия по благоустройству и сохранению мест захоронений Героев Советского Союза, полных кавалеров ордена Славы и мемориалов воинской славы Великой Отечественной войны   на 2024–2025 годы</t>
  </si>
  <si>
    <t>Капитальный ремонт скульптурной композиции, капитальный ремонт стен, благоустройство территории, установка памятных плит, устройство ограждения Мемориала жертвам фашизма, г. Дубоссары, ул. Зои   Космодемьянской, 22а</t>
  </si>
  <si>
    <t>Ремонт и благоустройство Мемориала Славы, парк им. П. Х. Витгенштейна</t>
  </si>
  <si>
    <t>Ремонт и благоустройство мемориального комплекса, посвященного участникам Великой Отечественной войны, воинам-интернационалистам и защитникам Приднестровья, городское кладбище в г. Каменке</t>
  </si>
  <si>
    <t>Итого по мероприятиям по благоустройству и сохранению мест захоронений Героев Советского Союза, полных кавалеров ордена Славы и мемориалов воинской славы Великой Отечественной войны на 2024–2025 годы</t>
  </si>
  <si>
    <t>Капитальный ремонт кровли и благоустройство Дома официальных приемов Администрации Президента Приднестровской Молдавской Республики, расположенного по адресу: г. Тирасполь, ул. Мира, 50, в том числе проектные работы</t>
  </si>
  <si>
    <t>Министерство просвещения Приднестровской Молдавской Республики</t>
  </si>
  <si>
    <t>Приобретение противопожарного оборудования, сейфов, приборов учета, производственного и хозяйственного инвентаря для здания государственных архивов, расположенного по адресу:   г. Тирасполь, ул. Текстильщиков, 36</t>
  </si>
  <si>
    <t>Реконструкция  терапевтического корпуса ГУ "Республиканская клиническая больница" под размещение обучающего (симуляционного) центра и администрации ГУ "Республиканская клиническая больница", расположенного по адресу: г. Тирасполь, ул. Мира, 33, в том числе проектные работы</t>
  </si>
  <si>
    <t>Реконструкция педиатрического стационара ГУ «Республиканский центр   матери и ребенка» по адресу: г. Тирасполь, ул. 1 Мая, 58, в том числе   проектные работы</t>
  </si>
  <si>
    <t>Завершение строительства базы отдыха "Прометей", расположенной по адресу: Слободзейский район, земли Кицканского лесничества ГУП "РЛПХ"</t>
  </si>
  <si>
    <t>Капитальный ремонт   мягкой кровли корпуса отделения химиотерапии   ГУ «Республиканская клиническая больница», расположенного по адресу: г.   Тирасполь, ул. Мира, 33</t>
  </si>
  <si>
    <t xml:space="preserve">Капитальный ремонт кровли административного здания УБЭПиК И УУР, расположенного по адресу г. Тирасполь, ул. К. Либкнехта, 167 </t>
  </si>
  <si>
    <t>Создание парка имени Александра Невского на территории исторического военно-мемориального комплекса «Бендерская крепость» и реконструкция исторического военно-мемориального комплекса «Бендерская крепость», в том числе проектные работы</t>
  </si>
  <si>
    <t>Реконструкция Учреждения исполнения наказаний № 1 Государственной службы исполнения наказаний Министерства юстиции ПМР, расположенного по адресу: Григориопольский район, п. Глиное, ул. Микояна, 60, - строительство футбольно-волейбольного поля с резиновым покрытием и разметкой на территории режимной зоны ( в т.ч. проектные работы)</t>
  </si>
  <si>
    <t>ОСТАТКИ, сложившиеся по состоянию на 01.01.2024 г., ВСЕГО, в том числе:</t>
  </si>
  <si>
    <t>1.1</t>
  </si>
  <si>
    <t>1.3</t>
  </si>
  <si>
    <t>2</t>
  </si>
  <si>
    <t>2.1</t>
  </si>
  <si>
    <t>1.2</t>
  </si>
  <si>
    <t>3</t>
  </si>
  <si>
    <t>Реконструкция операционного блока, отделения хирургии № 1, отделения гнойной хирургии  ГУ "Рыбницкая центральная районная больница", расположенных по адресу:  г. Рыбница, ул. Грибоедова, 3, в том числе проектные работы</t>
  </si>
  <si>
    <t>Реконструкция СВА с. Дойбаны под размещение единого комплекса для проживания одиноких граждан пожилого возраста, расположенной по адресу: с. Дойбаны-1, ул. Молодежная, д. 8</t>
  </si>
  <si>
    <t>Благоустройство территории ГОУ "Бендерская специальная (коррекционная) общеобразовательная школа-интернат III, IV, VIII видов", расположенного по адресу: г. Бендеры, ул. 12 Октября, 81в  (кредиторская задолженность за 2023 год - 421 рубль)</t>
  </si>
  <si>
    <t>Реконструкция Тираспольского городского стадиона им. Е. Я. Шинкаренко (2 этап), расположенного по адресу: г. Тирасполь, ул. Мира, 21, и ледового катка, расположенного по адресу: г.Тирасполь, ул. Синева, 3,  в том числе проектные работы</t>
  </si>
  <si>
    <t>Создание спортивного комплекса на территории МОУ "БСОШ № 15" , расположенного по адресу: г. Бендеры,  ул. Т. Кручок, 17, в том числе проектные работы</t>
  </si>
  <si>
    <t>Завершение благоустройства территории МОУ "Бендерская гимназия № 1",  расположенного по адресу: г. Бендеры, ул. Шестакова, 27</t>
  </si>
  <si>
    <t>Строительство спортивного комплекса по ул. Ленина, 159, в г. Дубоссары, в том числе проектные работы, II этап</t>
  </si>
  <si>
    <t>Благоустройство набережной р. Днестр по ул. Вальченко (вдоль жилого дома № 33 по ул. Вальченко до моста Рыбница - Резина)</t>
  </si>
  <si>
    <t xml:space="preserve">Реконструкция газовой котельной УБЭПиК И УУР, расположенной по адресу: г. Тирасполь, ул. К. Либкнехта, 167 </t>
  </si>
  <si>
    <t>Реконструкция Учреждения исполнения наказаний № 1 Государственной службы исполнения наказаний Министерства юстиции ПМР, расположенного по адресу: Григориопольский район,  п. Глиное, ул. Микояна, 60, - строительство канализационных сетей, очистных сооружений для хозяйственно-бытовых стоков (в т.ч. проектные работы и геодезические изыскания)</t>
  </si>
  <si>
    <t xml:space="preserve">Строительство общественного туалета на ТПП "Бендеры(Каушаны)", расположенном по адресу: г. Бендеры, ул. 40 лет. МССР, в том числе проектные работы и благоустройство территории </t>
  </si>
  <si>
    <t>Устройство фундамента для грузовых платформенных весов на ТПП "Вадул-луй-Водэ", в том числе: благоустройство прилегающей территории, вынос инженерных сетей и проектные работы, по адресу: Дубоссарский район, полоса отвода автомобильной дороги Тирасполь - Рыбница - Кошница, на отм.0+100м</t>
  </si>
  <si>
    <t>Капитальный ремонт СВА с. Протягайловка ГУ "Бендерский центр амбулаторно-поликлинической помощи", расположенной по адресу: с. Протягайловка, пер. Первомайский, 6</t>
  </si>
  <si>
    <t>Капитальный ремонт ГУЗ "Днестровская городская больница", расположенного по адресу: г. Днестровск, ул. Терпиловского, 1 (замена оконных блоков) (кредиторская задолженность за 2023 год - 11 976 рублей)</t>
  </si>
  <si>
    <t>Капитальный ремонт хозяйственного блока, неврологического, кардиологического   и терапевтического отделений ГУ "Рыбницкая центральная районная   больница", расположенных по адресу: г. Рыбница, ул. Грибоедова, 3, в том   числе проектные работы</t>
  </si>
  <si>
    <t>Капитальный ремонт Дома культуры с.Фрунзе, в том числе проектные работы</t>
  </si>
  <si>
    <t>Капитальный ремонт МОУ "Краснооктябрьская НОШ – детский сад",  расположенного по адресу: с. Красный Октябрь, ул. Молодежная, 46</t>
  </si>
  <si>
    <t>Капитальный ремонт 2 этажа Дома официальных приемов Администрации Президента Приднестровской Молдавской Республики, расположенного по адресу: г. Тирасполь, ул. Мира, 50</t>
  </si>
  <si>
    <t>Капитальный ремонт столовой ГОУ "Республиканский кадетский корпус им. светлейшего князя Г. А. Потемкина-Таврического" МВД ПМР, расположенного по адресу: г. Бендеры,  ул. З. Космодемьянской, 8б, в том числе проектные работы</t>
  </si>
  <si>
    <t>Капитальный ремонт на территории режимной зоны Учреждения исполнения наказаний № 3 Государственной службы исполнения наказаний Министерства юстиции ПМР, расположенного по адресу: г. Тирасполь,ул. С.Лазо, 7,  -  капитальный ремонт фасада и частичный ремонт кровли здания колонии поселения мужского участка</t>
  </si>
  <si>
    <t>Капитальный ремонт здания Счетной палаты, расположенного по адресу: г. Тирасполь, ул. Ленина, 1/2</t>
  </si>
  <si>
    <t>Снятие и установка новой плитки с бордюрами, озеленение, установка скамеек, установка урн, реставрация стелы, поливочная система памятного знака "Слава героям-освободителям"(кредиторская задолженность за 2023 год - 3 581 рубль)</t>
  </si>
  <si>
    <t>Благоустройство территории, ремонт памятников, освещение Кургана Славы, Дубоссарский район, трасса Тирасполь – Дубоссары</t>
  </si>
  <si>
    <t>Ремонт стены памяти (вертикального панно), установка гранитных плит с фамилиями, замощение тротуарной плиткой территории мемориального ансамбля воинам, погибшим в годы Великой Отечественной войны 1941–1945 годов, с. Тея, ул. Ленина (возле здания Дома культуры)</t>
  </si>
  <si>
    <t>Ремонт скульптуры солдата, установка гранитных плит с фамилиями на братской могиле советских воинов, погибших в годы Великой Отечественной войны 1941–1945 годов, с. Спея, ул. Ленина (напротив здания Дома культуры)</t>
  </si>
  <si>
    <t>Ремонт скульптуры солдата, замощение тротуарной плиткой периметра захоронения, установка гранитных плит с фамилиями на братской могиле советских воинов, погибших в годы Великой Отечественной войны 1941–1945 годов, с. Шипка, ул. Ленина, 87 (центр села)</t>
  </si>
  <si>
    <t>Ремонт скульптуры солдата, замощение тротуарной плиткой периметра захоронения, установка гранитных плит с фамилиями на братской могиле советских воинов, погибших в годы Великой Отечественной войны 1941–1945 годов, с. Токмазея, ул. Ленина, 183</t>
  </si>
  <si>
    <t>Ремонт скульптуры солдата, замощение тротуарной плиткой периметра захоронения, установка гранитных плит с фамилиями на братской могиле советских воинов, погибших в годы Великой Отечественной войны 1941–1945 годов, с. Тея, ул. Ленина, 9</t>
  </si>
  <si>
    <t>Капитальный ремонт рентген кабинета в противотуберкулёзном   диспансере ГУ "Республиканская клиническая больница",   расположенного по адресу: г. Тирасполь, ул. Мира, 33, в том числе проектные работы</t>
  </si>
  <si>
    <t>Благоустройство сквера «Южный» в г. Тирасполь, расположенного на пересечении ул. Горького и ул. Ленина</t>
  </si>
  <si>
    <t>Завершение благоустройства территории (мощение плиткой) ГУП ОК "Днестровские зори"</t>
  </si>
  <si>
    <t>Капитальный ремонт инфекционного корпуса, лит. И, ГУ "Республиканская клиническая больница", расположенного по адресу: г. Тирасполь, ул. Мира, 33 (1 этап), в том числе проектные работы</t>
  </si>
  <si>
    <t>Реконструкция здания литер Ф под автономную водогрейную газовую
котельную, суммарной мощностью 1,5МВт, для отопления и горячего
водоснабжения зданий литер «А» (административный корпус), литер «Б»
(поликлиника), литер «В» (бассейн закрытого типа), литер «Д» (водолечебница), литер «М» (детская столовая), литер «Е», «К», «Л» (спальный корпус «Фламинго»)</t>
  </si>
  <si>
    <t>Капитальный ремонт инфекционного отделения ГУ "Дубоссарская центральная районная больница", расположенного по адресу: г. Дубоссары, ул. Моргулец, 3, в том числе проектные работы</t>
  </si>
  <si>
    <t>Капитальный ремонт поликлиники ГУ "Дубоссарская центральная районная больница", расположенной по адресу: г. Дубоссары, ул. Моргулец, 3, в том числе проектные работы и благоустройство</t>
  </si>
  <si>
    <t>Капитальный ремонт санитарных узлов ГУ «Каменская центральная районная больница», расположенных по адресу: г. Каменка,   ул. Кирова, 300</t>
  </si>
  <si>
    <t>Капитальный ремонт ГУ «Бендерская центральная городская больница», расположенного по адресу: г. Бендеры, ул. Б. Восстания, 146, в том числе проектные работы</t>
  </si>
  <si>
    <t>Капитальный ремонт здания компьютерной томографии ГУ «Республиканская клиническая больница», расположенного по адресу:  г. Тирасполь, ул. Мира, 33</t>
  </si>
  <si>
    <t>Отклонение</t>
  </si>
  <si>
    <t>Реконструкция помещений ГУ «Республиканский госпиталь инвалидов Великой   Отечественной войны» под размещение дополнительных диализных мест,   расположенных по адресу: г. Тирасполь, ул. Юности, 33, в том числе проектные   работы</t>
  </si>
  <si>
    <t>Благоустройство прилегающей территории приемного отделения скорой   медицинской помощи ГУ "Каменская центральная районная больница",   расположенного по адресу: г. Каменка, ул. Кирова, 300/2</t>
  </si>
  <si>
    <t>Капитальный ремонт СВА с. Парканы ГУ "Бендерский центр амбулаторно-поликлинической   помощи", расположенной по адресу: с. Парканы, ул. Ленина, 83, в том числе проектные работы и благоустройство</t>
  </si>
  <si>
    <t>Государственная служба по культуре  и историческому наследию Приднестровской Молдавской Республики</t>
  </si>
  <si>
    <t>Устройство забора  Учреждения исполнения наказаний № 1 Государственной службы исполнения наказаний Министерства юстиции ПМР, расположенного по адресу: Григориопольский район,  п. Глиное, ул. Микояна, 60</t>
  </si>
  <si>
    <t>Устройство  "тропы наряда", проходящей вдоль охранных сооружений для учреждений исполнения наказаний Государственной службы исполнения наказаний Министерства юстиции ПМР, расположенных по адресам: Григориопольский район,  п. Глиное, ул. Микояна, 60, и  г. Тирасполь, проезд Гребеницкий, 18</t>
  </si>
  <si>
    <t xml:space="preserve">Строительство спортивно-актового зала под спортивные залы бокса МУДО "ДЮСШ г. Рыбница", расположенного по адресу: г. Рыбница, ул. Юбилейная, 33 </t>
  </si>
  <si>
    <t>Реконструкция  с усилением фундамента учебного корпуса «ГОУ ВПО «Приднестровский государственный институт искусств им.А.Г.Рубинштейна»,  расположенного по адресу: г. Тирасполь, ул. Луначарского, 26, в том числе проектные работы</t>
  </si>
  <si>
    <t>Создание экспозиции «Приднестровье в годы ВОВ 1941-1945 годов в Государственном   историко-краеведческом музее</t>
  </si>
  <si>
    <t>Основные характеристики, источники формирования и направления расходования средств Фонда капитальных вложений Приднестровской Молдавской Республики на 2024 год</t>
  </si>
  <si>
    <t>действующая редакция</t>
  </si>
  <si>
    <t>предлагаемая редакция</t>
  </si>
  <si>
    <t>Разработка и экспертиза проектно-сметной документации по строительству зданий и сооружений (кредиторская задолженность за 2023 год - 770 рублей)</t>
  </si>
  <si>
    <t>Строительство административно-бытового здания с переходной галереей, пункта охраны, комплекса гаражей машин СМП, ремонтной зоны с автомойкой государственного учреждения "Республиканский центр скорой медицинской помощи", расположенного по адресу: г. Тирасполь, ул. Суворова, 33, в том числе проектные работы</t>
  </si>
  <si>
    <t>Реконструкция поликлиники ГУ "Григориопольская центральная районная больница", расположенной по адресу: г. Григориополь, ул. Дзержинского, 34, в том числе проектные работы и благоустройство</t>
  </si>
  <si>
    <t>Реконструкция операционного блока ГУ "Дубоссарская центральная районная больница", расположенного по адресу: г. Дубоссары, ул. Фрунзе, 46</t>
  </si>
  <si>
    <t>Строительство СВА с. Гиска ГУ "Бендерский центр амбулаторно-поликлинической помощи", расположенного по адресу: с. Гиска, ул. Ленина, 173 "а", в том числе проектные работы и благоустройство территории</t>
  </si>
  <si>
    <t>Реконструкция акушерско-гинекологического стационара ГУ "Бендерский центр матери и ребенка", расположенного по адресу: г. Бендеры, ул. Протягайловская, 6, в том числе проектные работы</t>
  </si>
  <si>
    <t>Строительство пристройки к зданию корпуса ГУ "Тираспольский психоневрологический дом-интернат", расположенному по адресу: г. Тирасполь, ул. Гвардейская, 9, в том числе проектные работы</t>
  </si>
  <si>
    <t>Благоустройство (мощение плиткой) территории МОУ "Подоймская ОСШ – детский сад", расположенного по адресу: с. Подойма, ул. Ленина, 94</t>
  </si>
  <si>
    <t>Благоустройство (мощение плиткой) территории  МОУ  "Кузьминская ООШ – детский сад", расположенного по адресу: с. Кузьмин, ул. Солтыса, 64</t>
  </si>
  <si>
    <t>Благоустройство (мощение плиткой) территории МОУ "Окницкая ООШ – детский сад", расположенного по адресу: Каменский район, с. Окница, ул. Шевченко, 70</t>
  </si>
  <si>
    <t>Изготовление и монтаж металлического ограждения и калитки ГОУ СПО «Бендерский педагогический колледж», расположенного по адресу: г. Бендеры, ул. П. Морозова, 8, со стороны ул. Интернационалистов, г. Бендеры</t>
  </si>
  <si>
    <t>Капитальный ремонт здания компьютерной томографии ГУ «Республиканская клиническая больница», расположенного по адресу: г. Тирасполь, ул. Мира, 33</t>
  </si>
  <si>
    <t>Капитальный ремонт санитарных узлов ГУ «Каменская центральная районная больница», расположенных по адресу: г. Каменка, ул. Кирова, 300</t>
  </si>
  <si>
    <t>Капитальный ремонт ГОУ "Парканская средняя общеобразовательная школа-интернат", расположенного по адресу: с. Парканы, ул. Димитрова, 4</t>
  </si>
  <si>
    <t>Капитальный ремонт МС(К)ОУ № 2 (дети с ограниченными возможностями здоровья), расположенного по адресу: г. Тирасполь, пер. Труда, 2а</t>
  </si>
  <si>
    <t>Завершение работ по капитальному ремонту зданий литер "Л", "К", "Е" (Фламинго) в ГУП "ОК "Днестровские зори"</t>
  </si>
  <si>
    <t>Капитальный ремонт учебного корпуса № 7, медицинский факультет ГОУ "ПГУ им. Т. Г. Шевченко", расположенного по адресу: г. Тирасполь, ул. Мира, д. 33, в том числе проектные работы</t>
  </si>
  <si>
    <t>Капитальный ремонт учебного корпуса № 11 (экономический факультет ) ГОУ "ПГУ им. Т. Г. Шевченко", расположенного по адресу: г. Тирасполь,  бульвар Гагарина, 2</t>
  </si>
  <si>
    <t>Капитальный ремонт 2 этажа здания ГОУ  СПО "Училище олимпийского резерва", расположенного по адресу: г. Тирасполь, пер. Одесский, 2</t>
  </si>
  <si>
    <t>Благоустройство Мемориала воинской славы (устройство стелы, облицовка стен гранитными плитами, мощение тротуарной плиткой), г. Бендеры, площадь Героев</t>
  </si>
  <si>
    <t>Реконструкция памятника советским воинам, погибшим в годы Великой Отечественной войны 1941–1945 годов, с.Кицканы, ул. Каушанская</t>
  </si>
  <si>
    <t>Строительство незавершенного строительством здания под пищеблок и прачечный блок ГУ "Республиканская клиническая больница", расположенного  по адресу: г. Тирасполь, ул. Мира, 33, в том числе проектные работы  (кредиторская задолженность за 2023 год - 891 550 рублей)</t>
  </si>
  <si>
    <t>Приобретение производственного оборудования,  производственного и хозяйственного инвентаря для здания государственных архивов, расположенного по адресу:   г. Тирасполь, ул. Текстильщиков, 36</t>
  </si>
  <si>
    <t>Реконструкция здания государственных архивов, расположенного по адресу:  г. Тирасполь, ул. Текстильщиков, 36, в том числе проектные работы</t>
  </si>
  <si>
    <t>Отчисления от единого таможенного платежа с 1 января по 29 февраля 2024 года в размере 20,46 процента, с 1 марта по 31 мая 2024 года – 27,0 процента, с 1 июня по 30 сентября 2024 года – 32,47 процента, с 1 октября по 31 октября 2024 года – 34,22 процента, с 1 ноября 2024 года по 31 декабря 2024 года -47,11 процента</t>
  </si>
  <si>
    <t>Отчисления от единого таможенного платежа с 1 января по 29 февраля 2024 года  в размере 20,46 %; с 1 марта по 31 мая 2024 года в размере 27,0 %; с 1 июня по 30 сентября 2024 года – 32,47 процента, с 1 октября по 31 декабря 2024 года – 34,22 процента</t>
  </si>
  <si>
    <r>
      <t>Капитальный ремонт СВА с. Парканы ГУ "Бендерский центр амбулаторно-поликлинической   помощи", расположенной по адресу: с. Парканы, ул. Ленина, 83</t>
    </r>
    <r>
      <rPr>
        <b/>
        <sz val="10"/>
        <color rgb="FFFF0000"/>
        <rFont val="Times New Roman"/>
        <family val="1"/>
        <charset val="204"/>
      </rPr>
      <t>а</t>
    </r>
    <r>
      <rPr>
        <sz val="10"/>
        <rFont val="Times New Roman"/>
        <family val="1"/>
        <charset val="204"/>
      </rPr>
      <t>, в том числе проектные работы и благоустройство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</si>
</sst>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-;\-* #,##0.00_-;_-* &quot;-&quot;??_-;_-@_-"/>
    <numFmt numFmtId="165" formatCode="_-* #,##0.00\ _L_-;\-* #,##0.00\ _L_-;_-* &quot;-&quot;??\ _L_-;_-@_-"/>
    <numFmt numFmtId="166" formatCode="_-* #,##0_-;\-* #,##0_-;_-* &quot;-&quot;??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166" fontId="3" fillId="0" borderId="0" xfId="1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3" fontId="3" fillId="0" borderId="1" xfId="6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/>
    </xf>
    <xf numFmtId="1" fontId="3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3" fontId="3" fillId="0" borderId="0" xfId="0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horizontal="left" vertical="center" wrapText="1"/>
    </xf>
    <xf numFmtId="166" fontId="3" fillId="0" borderId="0" xfId="1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1" fontId="3" fillId="3" borderId="1" xfId="0" applyNumberFormat="1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2" xfId="2"/>
    <cellStyle name="Финансовый" xfId="1" builtinId="3"/>
    <cellStyle name="Финансовый 2" xfId="3"/>
    <cellStyle name="Финансовый 2 2" xfId="8"/>
    <cellStyle name="Финансовый 2 3" xfId="6"/>
    <cellStyle name="Финансовый 2 4" xfId="5"/>
    <cellStyle name="Финансовый 3" xfId="4"/>
    <cellStyle name="Финансовый 4" xfId="7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M300"/>
  <sheetViews>
    <sheetView tabSelected="1" view="pageBreakPreview" zoomScale="90" zoomScaleNormal="90" zoomScaleSheetLayoutView="90" workbookViewId="0">
      <pane xSplit="2" ySplit="8" topLeftCell="C171" activePane="bottomRight" state="frozen"/>
      <selection pane="topRight" activeCell="C1" sqref="C1"/>
      <selection pane="bottomLeft" activeCell="A8" sqref="A8"/>
      <selection pane="bottomRight" activeCell="E178" sqref="E178"/>
    </sheetView>
  </sheetViews>
  <sheetFormatPr defaultColWidth="8.6640625" defaultRowHeight="13.2" x14ac:dyDescent="0.25"/>
  <cols>
    <col min="1" max="1" width="5" style="1" customWidth="1"/>
    <col min="2" max="2" width="71.88671875" style="33" customWidth="1"/>
    <col min="3" max="3" width="12.5546875" style="32" customWidth="1"/>
    <col min="4" max="4" width="5" style="1" customWidth="1"/>
    <col min="5" max="5" width="71.88671875" style="33" customWidth="1"/>
    <col min="6" max="7" width="12.5546875" style="32" customWidth="1"/>
    <col min="8" max="9" width="8.6640625" style="50" customWidth="1"/>
    <col min="10" max="10" width="8.6640625" style="50"/>
    <col min="11" max="11" width="8.6640625" style="50" customWidth="1"/>
    <col min="12" max="61" width="8.6640625" style="50"/>
    <col min="62" max="16384" width="8.6640625" style="2"/>
  </cols>
  <sheetData>
    <row r="1" spans="1:7" x14ac:dyDescent="0.25">
      <c r="G1" s="22" t="s">
        <v>82</v>
      </c>
    </row>
    <row r="2" spans="1:7" x14ac:dyDescent="0.25">
      <c r="A2" s="35"/>
      <c r="B2" s="34"/>
      <c r="C2" s="22"/>
      <c r="D2" s="35"/>
      <c r="E2" s="34"/>
      <c r="F2" s="7"/>
      <c r="G2" s="22" t="s">
        <v>78</v>
      </c>
    </row>
    <row r="3" spans="1:7" x14ac:dyDescent="0.25">
      <c r="A3" s="35"/>
      <c r="B3" s="34"/>
      <c r="C3" s="22"/>
      <c r="D3" s="35"/>
      <c r="E3" s="34"/>
      <c r="F3" s="7"/>
      <c r="G3" s="23" t="s">
        <v>74</v>
      </c>
    </row>
    <row r="4" spans="1:7" x14ac:dyDescent="0.25">
      <c r="A4" s="31"/>
      <c r="C4" s="31"/>
      <c r="D4" s="31"/>
      <c r="F4" s="31"/>
      <c r="G4" s="31"/>
    </row>
    <row r="5" spans="1:7" ht="12.75" customHeight="1" x14ac:dyDescent="0.25">
      <c r="A5" s="59" t="s">
        <v>202</v>
      </c>
      <c r="B5" s="59"/>
      <c r="C5" s="59"/>
      <c r="D5" s="59"/>
      <c r="E5" s="59"/>
      <c r="F5" s="59"/>
      <c r="G5" s="59"/>
    </row>
    <row r="6" spans="1:7" ht="12.75" customHeight="1" x14ac:dyDescent="0.25">
      <c r="A6" s="30"/>
      <c r="B6" s="30"/>
      <c r="C6" s="30"/>
      <c r="D6" s="30"/>
      <c r="E6" s="30"/>
      <c r="F6" s="30"/>
      <c r="G6" s="1"/>
    </row>
    <row r="7" spans="1:7" ht="15" customHeight="1" x14ac:dyDescent="0.25">
      <c r="A7" s="60" t="s">
        <v>203</v>
      </c>
      <c r="B7" s="60"/>
      <c r="C7" s="60"/>
      <c r="D7" s="60" t="s">
        <v>204</v>
      </c>
      <c r="E7" s="60"/>
      <c r="F7" s="60"/>
      <c r="G7" s="61" t="s">
        <v>192</v>
      </c>
    </row>
    <row r="8" spans="1:7" ht="26.4" x14ac:dyDescent="0.25">
      <c r="A8" s="36" t="s">
        <v>9</v>
      </c>
      <c r="B8" s="36" t="s">
        <v>10</v>
      </c>
      <c r="C8" s="37" t="s">
        <v>18</v>
      </c>
      <c r="D8" s="36" t="s">
        <v>9</v>
      </c>
      <c r="E8" s="36" t="s">
        <v>10</v>
      </c>
      <c r="F8" s="37" t="s">
        <v>18</v>
      </c>
      <c r="G8" s="61"/>
    </row>
    <row r="9" spans="1:7" ht="20.100000000000001" customHeight="1" x14ac:dyDescent="0.25">
      <c r="A9" s="38">
        <v>1</v>
      </c>
      <c r="B9" s="39" t="s">
        <v>147</v>
      </c>
      <c r="C9" s="4">
        <f>SUM(C10:C12)</f>
        <v>12134425</v>
      </c>
      <c r="D9" s="38">
        <v>1</v>
      </c>
      <c r="E9" s="39" t="s">
        <v>147</v>
      </c>
      <c r="F9" s="4">
        <f>SUM(F10:F12)</f>
        <v>12134425</v>
      </c>
      <c r="G9" s="4">
        <f>F9-C9</f>
        <v>0</v>
      </c>
    </row>
    <row r="10" spans="1:7" ht="18" customHeight="1" x14ac:dyDescent="0.25">
      <c r="A10" s="40" t="s">
        <v>148</v>
      </c>
      <c r="B10" s="41" t="s">
        <v>101</v>
      </c>
      <c r="C10" s="6">
        <v>10303396</v>
      </c>
      <c r="D10" s="40" t="s">
        <v>148</v>
      </c>
      <c r="E10" s="41" t="s">
        <v>101</v>
      </c>
      <c r="F10" s="6">
        <v>10303396</v>
      </c>
      <c r="G10" s="6">
        <f t="shared" ref="G10:G78" si="0">F10-C10</f>
        <v>0</v>
      </c>
    </row>
    <row r="11" spans="1:7" ht="30" customHeight="1" x14ac:dyDescent="0.25">
      <c r="A11" s="40" t="s">
        <v>152</v>
      </c>
      <c r="B11" s="41" t="s">
        <v>102</v>
      </c>
      <c r="C11" s="6">
        <v>426766</v>
      </c>
      <c r="D11" s="40" t="s">
        <v>152</v>
      </c>
      <c r="E11" s="41" t="s">
        <v>102</v>
      </c>
      <c r="F11" s="6">
        <v>426766</v>
      </c>
      <c r="G11" s="6">
        <f t="shared" si="0"/>
        <v>0</v>
      </c>
    </row>
    <row r="12" spans="1:7" ht="18" customHeight="1" x14ac:dyDescent="0.25">
      <c r="A12" s="40" t="s">
        <v>149</v>
      </c>
      <c r="B12" s="41" t="s">
        <v>103</v>
      </c>
      <c r="C12" s="6">
        <v>1404263</v>
      </c>
      <c r="D12" s="40" t="s">
        <v>149</v>
      </c>
      <c r="E12" s="41" t="s">
        <v>103</v>
      </c>
      <c r="F12" s="6">
        <v>1404263</v>
      </c>
      <c r="G12" s="6">
        <f t="shared" si="0"/>
        <v>0</v>
      </c>
    </row>
    <row r="13" spans="1:7" x14ac:dyDescent="0.25">
      <c r="A13" s="40"/>
      <c r="B13" s="41"/>
      <c r="C13" s="37"/>
      <c r="D13" s="40"/>
      <c r="E13" s="41"/>
      <c r="F13" s="37"/>
      <c r="G13" s="6"/>
    </row>
    <row r="14" spans="1:7" ht="20.100000000000001" customHeight="1" x14ac:dyDescent="0.25">
      <c r="A14" s="38" t="s">
        <v>150</v>
      </c>
      <c r="B14" s="3" t="s">
        <v>75</v>
      </c>
      <c r="C14" s="19">
        <f>C15</f>
        <v>276231091</v>
      </c>
      <c r="D14" s="38" t="s">
        <v>150</v>
      </c>
      <c r="E14" s="3" t="s">
        <v>75</v>
      </c>
      <c r="F14" s="19">
        <f>F15</f>
        <v>297394958</v>
      </c>
      <c r="G14" s="4">
        <f t="shared" si="0"/>
        <v>21163867</v>
      </c>
    </row>
    <row r="15" spans="1:7" ht="54.9" customHeight="1" x14ac:dyDescent="0.25">
      <c r="A15" s="40" t="s">
        <v>151</v>
      </c>
      <c r="B15" s="5" t="s">
        <v>230</v>
      </c>
      <c r="C15" s="21">
        <f>217293935+23676759+474000+30529397+4257000</f>
        <v>276231091</v>
      </c>
      <c r="D15" s="40" t="s">
        <v>151</v>
      </c>
      <c r="E15" s="5" t="s">
        <v>229</v>
      </c>
      <c r="F15" s="20">
        <f>217293935+23676759+474000+30529397+21163867+4257000</f>
        <v>297394958</v>
      </c>
      <c r="G15" s="6">
        <f t="shared" si="0"/>
        <v>21163867</v>
      </c>
    </row>
    <row r="16" spans="1:7" x14ac:dyDescent="0.25">
      <c r="A16" s="40"/>
      <c r="B16" s="5"/>
      <c r="C16" s="20"/>
      <c r="D16" s="40"/>
      <c r="E16" s="5"/>
      <c r="F16" s="20"/>
      <c r="G16" s="6"/>
    </row>
    <row r="17" spans="1:169" ht="20.100000000000001" customHeight="1" x14ac:dyDescent="0.25">
      <c r="A17" s="38" t="s">
        <v>153</v>
      </c>
      <c r="B17" s="3" t="s">
        <v>104</v>
      </c>
      <c r="C17" s="4">
        <f>C151+C264+C297</f>
        <v>288365516.19999999</v>
      </c>
      <c r="D17" s="38" t="s">
        <v>153</v>
      </c>
      <c r="E17" s="3" t="s">
        <v>104</v>
      </c>
      <c r="F17" s="4">
        <f>F151+F264+F297</f>
        <v>309529383.19999999</v>
      </c>
      <c r="G17" s="4">
        <f t="shared" si="0"/>
        <v>21163867</v>
      </c>
    </row>
    <row r="18" spans="1:169" ht="15" customHeight="1" x14ac:dyDescent="0.25">
      <c r="A18" s="54" t="s">
        <v>11</v>
      </c>
      <c r="B18" s="54"/>
      <c r="C18" s="54"/>
      <c r="D18" s="54" t="s">
        <v>11</v>
      </c>
      <c r="E18" s="54"/>
      <c r="F18" s="54"/>
      <c r="G18" s="6"/>
    </row>
    <row r="19" spans="1:169" s="7" customFormat="1" ht="15" customHeight="1" x14ac:dyDescent="0.3">
      <c r="A19" s="53" t="s">
        <v>36</v>
      </c>
      <c r="B19" s="53"/>
      <c r="C19" s="53"/>
      <c r="D19" s="53" t="s">
        <v>36</v>
      </c>
      <c r="E19" s="53"/>
      <c r="F19" s="53"/>
      <c r="G19" s="6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</row>
    <row r="20" spans="1:169" s="7" customFormat="1" ht="15" customHeight="1" x14ac:dyDescent="0.3">
      <c r="A20" s="54" t="s">
        <v>19</v>
      </c>
      <c r="B20" s="54"/>
      <c r="C20" s="54"/>
      <c r="D20" s="54" t="s">
        <v>19</v>
      </c>
      <c r="E20" s="54"/>
      <c r="F20" s="54"/>
      <c r="G20" s="6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</row>
    <row r="21" spans="1:169" s="7" customFormat="1" ht="18" customHeight="1" x14ac:dyDescent="0.3">
      <c r="A21" s="42">
        <v>1</v>
      </c>
      <c r="B21" s="8" t="s">
        <v>62</v>
      </c>
      <c r="C21" s="9">
        <f>2000000+3000000</f>
        <v>5000000</v>
      </c>
      <c r="D21" s="42">
        <v>1</v>
      </c>
      <c r="E21" s="8" t="s">
        <v>62</v>
      </c>
      <c r="F21" s="9">
        <f>2000000+3000000-200000-664118</f>
        <v>4135882</v>
      </c>
      <c r="G21" s="6">
        <f t="shared" si="0"/>
        <v>-864118</v>
      </c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</row>
    <row r="22" spans="1:169" s="7" customFormat="1" ht="18" customHeight="1" x14ac:dyDescent="0.3">
      <c r="A22" s="28">
        <v>2</v>
      </c>
      <c r="B22" s="8" t="s">
        <v>79</v>
      </c>
      <c r="C22" s="9">
        <v>150000</v>
      </c>
      <c r="D22" s="28">
        <v>2</v>
      </c>
      <c r="E22" s="8" t="s">
        <v>79</v>
      </c>
      <c r="F22" s="9">
        <f>150000+200000</f>
        <v>350000</v>
      </c>
      <c r="G22" s="6">
        <f t="shared" si="0"/>
        <v>200000</v>
      </c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</row>
    <row r="23" spans="1:169" s="7" customFormat="1" ht="30" customHeight="1" x14ac:dyDescent="0.3">
      <c r="A23" s="28">
        <v>3</v>
      </c>
      <c r="B23" s="8" t="s">
        <v>205</v>
      </c>
      <c r="C23" s="9">
        <v>770</v>
      </c>
      <c r="D23" s="28">
        <v>3</v>
      </c>
      <c r="E23" s="8" t="s">
        <v>205</v>
      </c>
      <c r="F23" s="9">
        <v>770</v>
      </c>
      <c r="G23" s="6">
        <f t="shared" si="0"/>
        <v>0</v>
      </c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</row>
    <row r="24" spans="1:169" s="7" customFormat="1" x14ac:dyDescent="0.3">
      <c r="A24" s="28"/>
      <c r="B24" s="11" t="s">
        <v>12</v>
      </c>
      <c r="C24" s="4">
        <f>SUM(C21:C23)</f>
        <v>5150770</v>
      </c>
      <c r="D24" s="28"/>
      <c r="E24" s="11" t="s">
        <v>12</v>
      </c>
      <c r="F24" s="4">
        <f>SUM(F21:F23)</f>
        <v>4486652</v>
      </c>
      <c r="G24" s="4">
        <f t="shared" si="0"/>
        <v>-664118</v>
      </c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</row>
    <row r="25" spans="1:169" s="7" customFormat="1" x14ac:dyDescent="0.3">
      <c r="A25" s="28"/>
      <c r="B25" s="11"/>
      <c r="C25" s="4"/>
      <c r="D25" s="54" t="s">
        <v>5</v>
      </c>
      <c r="E25" s="54"/>
      <c r="F25" s="54"/>
      <c r="G25" s="6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</row>
    <row r="26" spans="1:169" s="7" customFormat="1" ht="30" customHeight="1" x14ac:dyDescent="0.3">
      <c r="A26" s="28"/>
      <c r="B26" s="11"/>
      <c r="C26" s="4"/>
      <c r="D26" s="28">
        <v>1</v>
      </c>
      <c r="E26" s="8" t="s">
        <v>201</v>
      </c>
      <c r="F26" s="6">
        <v>1102646</v>
      </c>
      <c r="G26" s="6">
        <f t="shared" si="0"/>
        <v>1102646</v>
      </c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</row>
    <row r="27" spans="1:169" s="7" customFormat="1" x14ac:dyDescent="0.3">
      <c r="A27" s="28"/>
      <c r="B27" s="11"/>
      <c r="C27" s="4"/>
      <c r="D27" s="28"/>
      <c r="E27" s="11" t="s">
        <v>12</v>
      </c>
      <c r="F27" s="4">
        <f>F26</f>
        <v>1102646</v>
      </c>
      <c r="G27" s="4">
        <f t="shared" si="0"/>
        <v>1102646</v>
      </c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</row>
    <row r="28" spans="1:169" s="7" customFormat="1" ht="15" customHeight="1" x14ac:dyDescent="0.3">
      <c r="A28" s="28"/>
      <c r="B28" s="11" t="s">
        <v>35</v>
      </c>
      <c r="C28" s="4">
        <f>SUM(C24)</f>
        <v>5150770</v>
      </c>
      <c r="D28" s="28"/>
      <c r="E28" s="11" t="s">
        <v>35</v>
      </c>
      <c r="F28" s="4">
        <f>F27+F24</f>
        <v>5589298</v>
      </c>
      <c r="G28" s="4">
        <f t="shared" si="0"/>
        <v>438528</v>
      </c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</row>
    <row r="29" spans="1:169" s="7" customFormat="1" ht="28.5" customHeight="1" x14ac:dyDescent="0.3">
      <c r="A29" s="53" t="s">
        <v>30</v>
      </c>
      <c r="B29" s="53"/>
      <c r="C29" s="53"/>
      <c r="D29" s="53" t="s">
        <v>30</v>
      </c>
      <c r="E29" s="53"/>
      <c r="F29" s="53"/>
      <c r="G29" s="6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</row>
    <row r="30" spans="1:169" s="7" customFormat="1" ht="15" customHeight="1" x14ac:dyDescent="0.3">
      <c r="A30" s="55" t="s">
        <v>55</v>
      </c>
      <c r="B30" s="55"/>
      <c r="C30" s="55"/>
      <c r="D30" s="55" t="s">
        <v>55</v>
      </c>
      <c r="E30" s="55"/>
      <c r="F30" s="55"/>
      <c r="G30" s="6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</row>
    <row r="31" spans="1:169" s="7" customFormat="1" ht="42" customHeight="1" x14ac:dyDescent="0.3">
      <c r="A31" s="28">
        <v>1</v>
      </c>
      <c r="B31" s="12" t="s">
        <v>83</v>
      </c>
      <c r="C31" s="9">
        <v>1000000</v>
      </c>
      <c r="D31" s="28">
        <v>1</v>
      </c>
      <c r="E31" s="12" t="s">
        <v>83</v>
      </c>
      <c r="F31" s="9">
        <f>1000000-52163</f>
        <v>947837</v>
      </c>
      <c r="G31" s="6">
        <f t="shared" si="0"/>
        <v>-52163</v>
      </c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</row>
    <row r="32" spans="1:169" s="7" customFormat="1" ht="42" customHeight="1" x14ac:dyDescent="0.3">
      <c r="A32" s="28">
        <v>2</v>
      </c>
      <c r="B32" s="12" t="s">
        <v>139</v>
      </c>
      <c r="C32" s="9">
        <v>850000</v>
      </c>
      <c r="D32" s="28">
        <v>2</v>
      </c>
      <c r="E32" s="12" t="s">
        <v>227</v>
      </c>
      <c r="F32" s="9">
        <f>850000-46229-25108</f>
        <v>778663</v>
      </c>
      <c r="G32" s="6">
        <f t="shared" si="0"/>
        <v>-71337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</row>
    <row r="33" spans="1:61" s="7" customFormat="1" ht="15" customHeight="1" x14ac:dyDescent="0.3">
      <c r="A33" s="28"/>
      <c r="B33" s="11" t="s">
        <v>12</v>
      </c>
      <c r="C33" s="4">
        <f>SUM(C31:C32)</f>
        <v>1850000</v>
      </c>
      <c r="D33" s="28"/>
      <c r="E33" s="11" t="s">
        <v>12</v>
      </c>
      <c r="F33" s="4">
        <f>SUM(F31:F32)</f>
        <v>1726500</v>
      </c>
      <c r="G33" s="4">
        <f t="shared" si="0"/>
        <v>-123500</v>
      </c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</row>
    <row r="34" spans="1:61" s="7" customFormat="1" ht="15" customHeight="1" x14ac:dyDescent="0.3">
      <c r="A34" s="54" t="s">
        <v>23</v>
      </c>
      <c r="B34" s="54"/>
      <c r="C34" s="54"/>
      <c r="D34" s="54" t="s">
        <v>23</v>
      </c>
      <c r="E34" s="54"/>
      <c r="F34" s="54"/>
      <c r="G34" s="6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</row>
    <row r="35" spans="1:61" s="7" customFormat="1" ht="54.9" customHeight="1" x14ac:dyDescent="0.3">
      <c r="A35" s="28">
        <v>1</v>
      </c>
      <c r="B35" s="5" t="s">
        <v>84</v>
      </c>
      <c r="C35" s="6">
        <v>1606296</v>
      </c>
      <c r="D35" s="28">
        <v>1</v>
      </c>
      <c r="E35" s="5" t="s">
        <v>84</v>
      </c>
      <c r="F35" s="6">
        <v>1606296</v>
      </c>
      <c r="G35" s="6">
        <f t="shared" si="0"/>
        <v>0</v>
      </c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</row>
    <row r="36" spans="1:61" s="7" customFormat="1" ht="65.099999999999994" customHeight="1" x14ac:dyDescent="0.3">
      <c r="A36" s="28">
        <v>2</v>
      </c>
      <c r="B36" s="8" t="s">
        <v>95</v>
      </c>
      <c r="C36" s="6">
        <v>1074500</v>
      </c>
      <c r="D36" s="28">
        <v>2</v>
      </c>
      <c r="E36" s="8" t="s">
        <v>95</v>
      </c>
      <c r="F36" s="6">
        <v>1074500</v>
      </c>
      <c r="G36" s="6">
        <f t="shared" si="0"/>
        <v>0</v>
      </c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</row>
    <row r="37" spans="1:61" s="7" customFormat="1" ht="18" customHeight="1" x14ac:dyDescent="0.3">
      <c r="A37" s="28">
        <v>3</v>
      </c>
      <c r="B37" s="8" t="s">
        <v>77</v>
      </c>
      <c r="C37" s="9">
        <v>4400000</v>
      </c>
      <c r="D37" s="28">
        <v>3</v>
      </c>
      <c r="E37" s="8" t="s">
        <v>77</v>
      </c>
      <c r="F37" s="9">
        <v>4400000</v>
      </c>
      <c r="G37" s="6">
        <f t="shared" si="0"/>
        <v>0</v>
      </c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</row>
    <row r="38" spans="1:61" s="7" customFormat="1" ht="30" customHeight="1" x14ac:dyDescent="0.3">
      <c r="A38" s="28">
        <v>4</v>
      </c>
      <c r="B38" s="8" t="s">
        <v>105</v>
      </c>
      <c r="C38" s="9">
        <v>1017300</v>
      </c>
      <c r="D38" s="28">
        <v>4</v>
      </c>
      <c r="E38" s="8" t="s">
        <v>105</v>
      </c>
      <c r="F38" s="9">
        <v>1017300</v>
      </c>
      <c r="G38" s="6">
        <f t="shared" si="0"/>
        <v>0</v>
      </c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</row>
    <row r="39" spans="1:61" s="7" customFormat="1" ht="15" customHeight="1" x14ac:dyDescent="0.3">
      <c r="A39" s="28"/>
      <c r="B39" s="11" t="s">
        <v>12</v>
      </c>
      <c r="C39" s="4">
        <f>SUM(C35:C38)</f>
        <v>8098096</v>
      </c>
      <c r="D39" s="28"/>
      <c r="E39" s="11" t="s">
        <v>12</v>
      </c>
      <c r="F39" s="4">
        <f>SUM(F35:F38)</f>
        <v>8098096</v>
      </c>
      <c r="G39" s="4">
        <f t="shared" si="0"/>
        <v>0</v>
      </c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</row>
    <row r="40" spans="1:61" s="7" customFormat="1" ht="15" customHeight="1" x14ac:dyDescent="0.3">
      <c r="A40" s="28"/>
      <c r="B40" s="11" t="s">
        <v>32</v>
      </c>
      <c r="C40" s="4">
        <f>C39+C33</f>
        <v>9948096</v>
      </c>
      <c r="D40" s="28"/>
      <c r="E40" s="11" t="s">
        <v>32</v>
      </c>
      <c r="F40" s="4">
        <f>F39+F33</f>
        <v>9824596</v>
      </c>
      <c r="G40" s="4">
        <f t="shared" si="0"/>
        <v>-123500</v>
      </c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</row>
    <row r="41" spans="1:61" s="7" customFormat="1" ht="15" customHeight="1" x14ac:dyDescent="0.3">
      <c r="A41" s="53" t="s">
        <v>31</v>
      </c>
      <c r="B41" s="53"/>
      <c r="C41" s="53"/>
      <c r="D41" s="53" t="s">
        <v>31</v>
      </c>
      <c r="E41" s="53"/>
      <c r="F41" s="53"/>
      <c r="G41" s="6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</row>
    <row r="42" spans="1:61" s="7" customFormat="1" ht="15" customHeight="1" x14ac:dyDescent="0.3">
      <c r="A42" s="54" t="s">
        <v>17</v>
      </c>
      <c r="B42" s="54"/>
      <c r="C42" s="54"/>
      <c r="D42" s="54" t="s">
        <v>17</v>
      </c>
      <c r="E42" s="54"/>
      <c r="F42" s="54"/>
      <c r="G42" s="6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</row>
    <row r="43" spans="1:61" s="7" customFormat="1" ht="65.099999999999994" customHeight="1" x14ac:dyDescent="0.3">
      <c r="A43" s="28">
        <v>1</v>
      </c>
      <c r="B43" s="5" t="s">
        <v>206</v>
      </c>
      <c r="C43" s="9">
        <v>5000000</v>
      </c>
      <c r="D43" s="28">
        <v>1</v>
      </c>
      <c r="E43" s="5" t="s">
        <v>206</v>
      </c>
      <c r="F43" s="9">
        <v>5000000</v>
      </c>
      <c r="G43" s="6">
        <f t="shared" si="0"/>
        <v>0</v>
      </c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</row>
    <row r="44" spans="1:61" s="7" customFormat="1" ht="54.9" customHeight="1" x14ac:dyDescent="0.3">
      <c r="A44" s="28">
        <v>2</v>
      </c>
      <c r="B44" s="5" t="s">
        <v>226</v>
      </c>
      <c r="C44" s="9">
        <f>6000000+3263723</f>
        <v>9263723</v>
      </c>
      <c r="D44" s="28">
        <v>2</v>
      </c>
      <c r="E44" s="5" t="s">
        <v>226</v>
      </c>
      <c r="F44" s="9">
        <f>6000000+3263723</f>
        <v>9263723</v>
      </c>
      <c r="G44" s="6">
        <f t="shared" si="0"/>
        <v>0</v>
      </c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</row>
    <row r="45" spans="1:61" s="7" customFormat="1" ht="54.9" customHeight="1" x14ac:dyDescent="0.3">
      <c r="A45" s="28">
        <v>3</v>
      </c>
      <c r="B45" s="5" t="s">
        <v>140</v>
      </c>
      <c r="C45" s="9">
        <v>5000000</v>
      </c>
      <c r="D45" s="28">
        <v>3</v>
      </c>
      <c r="E45" s="5" t="s">
        <v>140</v>
      </c>
      <c r="F45" s="9">
        <v>5000000</v>
      </c>
      <c r="G45" s="6">
        <f t="shared" si="0"/>
        <v>0</v>
      </c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</row>
    <row r="46" spans="1:61" s="7" customFormat="1" ht="42" customHeight="1" x14ac:dyDescent="0.3">
      <c r="A46" s="28">
        <v>4</v>
      </c>
      <c r="B46" s="5" t="s">
        <v>97</v>
      </c>
      <c r="C46" s="9">
        <v>500000</v>
      </c>
      <c r="D46" s="28">
        <v>4</v>
      </c>
      <c r="E46" s="5" t="s">
        <v>97</v>
      </c>
      <c r="F46" s="9">
        <v>500000</v>
      </c>
      <c r="G46" s="6">
        <f t="shared" si="0"/>
        <v>0</v>
      </c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</row>
    <row r="47" spans="1:61" s="7" customFormat="1" ht="42" customHeight="1" x14ac:dyDescent="0.3">
      <c r="A47" s="28">
        <v>5</v>
      </c>
      <c r="B47" s="5" t="s">
        <v>65</v>
      </c>
      <c r="C47" s="9">
        <f>4000000+8966</f>
        <v>4008966</v>
      </c>
      <c r="D47" s="28">
        <v>5</v>
      </c>
      <c r="E47" s="5" t="s">
        <v>65</v>
      </c>
      <c r="F47" s="9">
        <f>4000000+8966</f>
        <v>4008966</v>
      </c>
      <c r="G47" s="6">
        <f t="shared" si="0"/>
        <v>0</v>
      </c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</row>
    <row r="48" spans="1:61" s="7" customFormat="1" ht="42" customHeight="1" x14ac:dyDescent="0.3">
      <c r="A48" s="28">
        <v>6</v>
      </c>
      <c r="B48" s="5" t="s">
        <v>207</v>
      </c>
      <c r="C48" s="24">
        <f>3000000+25010</f>
        <v>3025010</v>
      </c>
      <c r="D48" s="28">
        <v>6</v>
      </c>
      <c r="E48" s="5" t="s">
        <v>207</v>
      </c>
      <c r="F48" s="24">
        <f>3000000+25010</f>
        <v>3025010</v>
      </c>
      <c r="G48" s="6">
        <f t="shared" si="0"/>
        <v>0</v>
      </c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</row>
    <row r="49" spans="1:61" s="7" customFormat="1" ht="30" customHeight="1" x14ac:dyDescent="0.3">
      <c r="A49" s="28">
        <v>7</v>
      </c>
      <c r="B49" s="5" t="s">
        <v>208</v>
      </c>
      <c r="C49" s="9">
        <v>1500000</v>
      </c>
      <c r="D49" s="28">
        <v>7</v>
      </c>
      <c r="E49" s="5" t="s">
        <v>208</v>
      </c>
      <c r="F49" s="9">
        <v>1500000</v>
      </c>
      <c r="G49" s="6">
        <f t="shared" si="0"/>
        <v>0</v>
      </c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</row>
    <row r="50" spans="1:61" s="7" customFormat="1" ht="42" customHeight="1" x14ac:dyDescent="0.3">
      <c r="A50" s="28">
        <v>8</v>
      </c>
      <c r="B50" s="5" t="s">
        <v>66</v>
      </c>
      <c r="C50" s="9">
        <v>100000</v>
      </c>
      <c r="D50" s="28">
        <v>8</v>
      </c>
      <c r="E50" s="5" t="s">
        <v>66</v>
      </c>
      <c r="F50" s="9">
        <v>100000</v>
      </c>
      <c r="G50" s="6">
        <f t="shared" si="0"/>
        <v>0</v>
      </c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</row>
    <row r="51" spans="1:61" s="7" customFormat="1" ht="42" customHeight="1" x14ac:dyDescent="0.3">
      <c r="A51" s="28">
        <v>9</v>
      </c>
      <c r="B51" s="8" t="s">
        <v>209</v>
      </c>
      <c r="C51" s="9">
        <f>300000+31458</f>
        <v>331458</v>
      </c>
      <c r="D51" s="28">
        <v>9</v>
      </c>
      <c r="E51" s="8" t="s">
        <v>209</v>
      </c>
      <c r="F51" s="9">
        <f>300000+31458-300000</f>
        <v>31458</v>
      </c>
      <c r="G51" s="6">
        <f t="shared" si="0"/>
        <v>-300000</v>
      </c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</row>
    <row r="52" spans="1:61" s="7" customFormat="1" ht="42" customHeight="1" x14ac:dyDescent="0.3">
      <c r="A52" s="28">
        <v>10</v>
      </c>
      <c r="B52" s="8" t="s">
        <v>210</v>
      </c>
      <c r="C52" s="9">
        <v>63725</v>
      </c>
      <c r="D52" s="28">
        <v>10</v>
      </c>
      <c r="E52" s="8" t="s">
        <v>210</v>
      </c>
      <c r="F52" s="9">
        <v>63725</v>
      </c>
      <c r="G52" s="6">
        <f t="shared" si="0"/>
        <v>0</v>
      </c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</row>
    <row r="53" spans="1:61" s="7" customFormat="1" ht="42" customHeight="1" x14ac:dyDescent="0.3">
      <c r="A53" s="28">
        <v>11</v>
      </c>
      <c r="B53" s="8" t="s">
        <v>154</v>
      </c>
      <c r="C53" s="9">
        <f>5525163+935084</f>
        <v>6460247</v>
      </c>
      <c r="D53" s="28">
        <v>11</v>
      </c>
      <c r="E53" s="8" t="s">
        <v>154</v>
      </c>
      <c r="F53" s="9">
        <f>5525163+935084</f>
        <v>6460247</v>
      </c>
      <c r="G53" s="6">
        <f t="shared" si="0"/>
        <v>0</v>
      </c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</row>
    <row r="54" spans="1:61" s="7" customFormat="1" ht="42" customHeight="1" x14ac:dyDescent="0.3">
      <c r="A54" s="28">
        <v>12</v>
      </c>
      <c r="B54" s="8" t="s">
        <v>106</v>
      </c>
      <c r="C54" s="9">
        <v>549123</v>
      </c>
      <c r="D54" s="28">
        <v>12</v>
      </c>
      <c r="E54" s="8" t="s">
        <v>106</v>
      </c>
      <c r="F54" s="9">
        <v>549123</v>
      </c>
      <c r="G54" s="6">
        <f t="shared" si="0"/>
        <v>0</v>
      </c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</row>
    <row r="55" spans="1:61" s="7" customFormat="1" ht="30" customHeight="1" x14ac:dyDescent="0.3">
      <c r="A55" s="28">
        <v>13</v>
      </c>
      <c r="B55" s="8" t="s">
        <v>141</v>
      </c>
      <c r="C55" s="9">
        <v>2213321</v>
      </c>
      <c r="D55" s="28">
        <v>13</v>
      </c>
      <c r="E55" s="8" t="s">
        <v>141</v>
      </c>
      <c r="F55" s="9">
        <v>2213321</v>
      </c>
      <c r="G55" s="6">
        <f t="shared" si="0"/>
        <v>0</v>
      </c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</row>
    <row r="56" spans="1:61" s="7" customFormat="1" ht="53.25" customHeight="1" x14ac:dyDescent="0.3">
      <c r="A56" s="28"/>
      <c r="B56" s="8"/>
      <c r="C56" s="9"/>
      <c r="D56" s="28">
        <v>14</v>
      </c>
      <c r="E56" s="8" t="s">
        <v>193</v>
      </c>
      <c r="F56" s="9">
        <v>143000</v>
      </c>
      <c r="G56" s="6">
        <f t="shared" si="0"/>
        <v>143000</v>
      </c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</row>
    <row r="57" spans="1:61" s="7" customFormat="1" ht="42" customHeight="1" x14ac:dyDescent="0.3">
      <c r="A57" s="28"/>
      <c r="B57" s="8"/>
      <c r="C57" s="9"/>
      <c r="D57" s="28">
        <v>15</v>
      </c>
      <c r="E57" s="8" t="s">
        <v>194</v>
      </c>
      <c r="F57" s="9">
        <v>663867</v>
      </c>
      <c r="G57" s="6">
        <f t="shared" ref="G57" si="1">F57-C57</f>
        <v>663867</v>
      </c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</row>
    <row r="58" spans="1:61" s="7" customFormat="1" ht="15" customHeight="1" x14ac:dyDescent="0.3">
      <c r="A58" s="28"/>
      <c r="B58" s="11" t="s">
        <v>12</v>
      </c>
      <c r="C58" s="4">
        <f>SUM(C43:C55)</f>
        <v>38015573</v>
      </c>
      <c r="D58" s="28"/>
      <c r="E58" s="11" t="s">
        <v>12</v>
      </c>
      <c r="F58" s="4">
        <f>SUM(F43:F57)</f>
        <v>38522440</v>
      </c>
      <c r="G58" s="4">
        <f t="shared" si="0"/>
        <v>506867</v>
      </c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</row>
    <row r="59" spans="1:61" s="7" customFormat="1" ht="15" customHeight="1" x14ac:dyDescent="0.3">
      <c r="A59" s="54" t="s">
        <v>21</v>
      </c>
      <c r="B59" s="54"/>
      <c r="C59" s="54"/>
      <c r="D59" s="54" t="s">
        <v>21</v>
      </c>
      <c r="E59" s="54"/>
      <c r="F59" s="54"/>
      <c r="G59" s="6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</row>
    <row r="60" spans="1:61" s="7" customFormat="1" ht="42" customHeight="1" x14ac:dyDescent="0.3">
      <c r="A60" s="28">
        <v>1</v>
      </c>
      <c r="B60" s="12" t="s">
        <v>155</v>
      </c>
      <c r="C60" s="9">
        <v>5700000</v>
      </c>
      <c r="D60" s="28">
        <v>1</v>
      </c>
      <c r="E60" s="12" t="s">
        <v>155</v>
      </c>
      <c r="F60" s="9">
        <v>5700000</v>
      </c>
      <c r="G60" s="6">
        <f t="shared" si="0"/>
        <v>0</v>
      </c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</row>
    <row r="61" spans="1:61" s="7" customFormat="1" ht="42" customHeight="1" x14ac:dyDescent="0.3">
      <c r="A61" s="28">
        <v>2</v>
      </c>
      <c r="B61" s="12" t="s">
        <v>211</v>
      </c>
      <c r="C61" s="9">
        <v>1996512</v>
      </c>
      <c r="D61" s="28">
        <v>2</v>
      </c>
      <c r="E61" s="12" t="s">
        <v>211</v>
      </c>
      <c r="F61" s="9">
        <v>1996512</v>
      </c>
      <c r="G61" s="6">
        <f t="shared" si="0"/>
        <v>0</v>
      </c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</row>
    <row r="62" spans="1:61" s="7" customFormat="1" ht="42" customHeight="1" x14ac:dyDescent="0.3">
      <c r="A62" s="28">
        <v>3</v>
      </c>
      <c r="B62" s="12" t="s">
        <v>67</v>
      </c>
      <c r="C62" s="9">
        <v>427774</v>
      </c>
      <c r="D62" s="28">
        <v>3</v>
      </c>
      <c r="E62" s="12" t="s">
        <v>67</v>
      </c>
      <c r="F62" s="9">
        <v>427774</v>
      </c>
      <c r="G62" s="6">
        <f t="shared" si="0"/>
        <v>0</v>
      </c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</row>
    <row r="63" spans="1:61" s="7" customFormat="1" ht="42" customHeight="1" x14ac:dyDescent="0.3">
      <c r="A63" s="28">
        <v>4</v>
      </c>
      <c r="B63" s="12" t="s">
        <v>156</v>
      </c>
      <c r="C63" s="9">
        <v>421</v>
      </c>
      <c r="D63" s="28">
        <v>4</v>
      </c>
      <c r="E63" s="12" t="s">
        <v>156</v>
      </c>
      <c r="F63" s="9">
        <v>421</v>
      </c>
      <c r="G63" s="6">
        <f t="shared" si="0"/>
        <v>0</v>
      </c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</row>
    <row r="64" spans="1:61" s="7" customFormat="1" ht="15" customHeight="1" x14ac:dyDescent="0.3">
      <c r="A64" s="28"/>
      <c r="B64" s="11" t="s">
        <v>12</v>
      </c>
      <c r="C64" s="4">
        <f>SUM(C60:C63)</f>
        <v>8124707</v>
      </c>
      <c r="D64" s="28"/>
      <c r="E64" s="11" t="s">
        <v>12</v>
      </c>
      <c r="F64" s="4">
        <f>SUM(F60:F63)</f>
        <v>8124707</v>
      </c>
      <c r="G64" s="4">
        <f t="shared" si="0"/>
        <v>0</v>
      </c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</row>
    <row r="65" spans="1:61" s="7" customFormat="1" ht="15" customHeight="1" x14ac:dyDescent="0.3">
      <c r="A65" s="54" t="s">
        <v>5</v>
      </c>
      <c r="B65" s="54"/>
      <c r="C65" s="54"/>
      <c r="D65" s="54" t="s">
        <v>5</v>
      </c>
      <c r="E65" s="54"/>
      <c r="F65" s="54"/>
      <c r="G65" s="6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</row>
    <row r="66" spans="1:61" s="7" customFormat="1" ht="50.25" customHeight="1" x14ac:dyDescent="0.3">
      <c r="A66" s="28">
        <v>1</v>
      </c>
      <c r="B66" s="5" t="s">
        <v>157</v>
      </c>
      <c r="C66" s="6">
        <v>15000000</v>
      </c>
      <c r="D66" s="28">
        <v>1</v>
      </c>
      <c r="E66" s="5" t="s">
        <v>157</v>
      </c>
      <c r="F66" s="6">
        <v>15000000</v>
      </c>
      <c r="G66" s="6">
        <f t="shared" si="0"/>
        <v>0</v>
      </c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</row>
    <row r="67" spans="1:61" s="7" customFormat="1" ht="30" customHeight="1" x14ac:dyDescent="0.3">
      <c r="A67" s="28">
        <v>2</v>
      </c>
      <c r="B67" s="5" t="s">
        <v>107</v>
      </c>
      <c r="C67" s="6">
        <f>10000000+17233769</f>
        <v>27233769</v>
      </c>
      <c r="D67" s="28">
        <v>2</v>
      </c>
      <c r="E67" s="5" t="s">
        <v>107</v>
      </c>
      <c r="F67" s="6">
        <f>10000000+17233769-1102646</f>
        <v>26131123</v>
      </c>
      <c r="G67" s="6">
        <f t="shared" si="0"/>
        <v>-1102646</v>
      </c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</row>
    <row r="68" spans="1:61" s="7" customFormat="1" ht="30" customHeight="1" x14ac:dyDescent="0.3">
      <c r="A68" s="45">
        <v>3</v>
      </c>
      <c r="B68" s="46" t="s">
        <v>183</v>
      </c>
      <c r="C68" s="47">
        <v>3257000</v>
      </c>
      <c r="D68" s="28">
        <v>3</v>
      </c>
      <c r="E68" s="8" t="s">
        <v>183</v>
      </c>
      <c r="F68" s="6">
        <v>3257000</v>
      </c>
      <c r="G68" s="6">
        <f t="shared" si="0"/>
        <v>0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</row>
    <row r="69" spans="1:61" s="7" customFormat="1" ht="15" customHeight="1" x14ac:dyDescent="0.3">
      <c r="A69" s="28"/>
      <c r="B69" s="11" t="s">
        <v>12</v>
      </c>
      <c r="C69" s="4">
        <f>SUM(C66:C68)</f>
        <v>45490769</v>
      </c>
      <c r="D69" s="28"/>
      <c r="E69" s="11" t="s">
        <v>12</v>
      </c>
      <c r="F69" s="4">
        <f>SUM(F66:F68)</f>
        <v>44388123</v>
      </c>
      <c r="G69" s="4">
        <f t="shared" si="0"/>
        <v>-1102646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</row>
    <row r="70" spans="1:61" s="7" customFormat="1" ht="15" customHeight="1" x14ac:dyDescent="0.3">
      <c r="A70" s="54" t="s">
        <v>13</v>
      </c>
      <c r="B70" s="54"/>
      <c r="C70" s="54"/>
      <c r="D70" s="54" t="s">
        <v>13</v>
      </c>
      <c r="E70" s="54"/>
      <c r="F70" s="54"/>
      <c r="G70" s="6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</row>
    <row r="71" spans="1:61" s="7" customFormat="1" ht="54.9" customHeight="1" x14ac:dyDescent="0.3">
      <c r="A71" s="28">
        <v>1</v>
      </c>
      <c r="B71" s="8" t="s">
        <v>145</v>
      </c>
      <c r="C71" s="6">
        <v>1900000</v>
      </c>
      <c r="D71" s="28">
        <v>1</v>
      </c>
      <c r="E71" s="8" t="s">
        <v>145</v>
      </c>
      <c r="F71" s="6">
        <v>1900000</v>
      </c>
      <c r="G71" s="6">
        <f t="shared" si="0"/>
        <v>0</v>
      </c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</row>
    <row r="72" spans="1:61" s="7" customFormat="1" ht="39" customHeight="1" x14ac:dyDescent="0.3">
      <c r="A72" s="28">
        <v>2</v>
      </c>
      <c r="B72" s="8" t="s">
        <v>158</v>
      </c>
      <c r="C72" s="6">
        <v>690000</v>
      </c>
      <c r="D72" s="28">
        <v>2</v>
      </c>
      <c r="E72" s="8" t="s">
        <v>158</v>
      </c>
      <c r="F72" s="6">
        <v>690000</v>
      </c>
      <c r="G72" s="6">
        <f t="shared" si="0"/>
        <v>0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</row>
    <row r="73" spans="1:61" s="7" customFormat="1" ht="30" customHeight="1" x14ac:dyDescent="0.3">
      <c r="A73" s="28">
        <v>3</v>
      </c>
      <c r="B73" s="8" t="s">
        <v>159</v>
      </c>
      <c r="C73" s="6">
        <v>350000</v>
      </c>
      <c r="D73" s="28">
        <v>3</v>
      </c>
      <c r="E73" s="8" t="s">
        <v>159</v>
      </c>
      <c r="F73" s="6">
        <v>350000</v>
      </c>
      <c r="G73" s="6">
        <f t="shared" si="0"/>
        <v>0</v>
      </c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</row>
    <row r="74" spans="1:61" s="7" customFormat="1" ht="15" customHeight="1" x14ac:dyDescent="0.3">
      <c r="A74" s="28"/>
      <c r="B74" s="11" t="s">
        <v>12</v>
      </c>
      <c r="C74" s="4">
        <f>SUM(C71:C73)</f>
        <v>2940000</v>
      </c>
      <c r="D74" s="28"/>
      <c r="E74" s="11" t="s">
        <v>12</v>
      </c>
      <c r="F74" s="4">
        <f>SUM(F71:F73)</f>
        <v>2940000</v>
      </c>
      <c r="G74" s="4">
        <f t="shared" si="0"/>
        <v>0</v>
      </c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</row>
    <row r="75" spans="1:61" s="7" customFormat="1" ht="15" customHeight="1" x14ac:dyDescent="0.3">
      <c r="A75" s="54" t="s">
        <v>14</v>
      </c>
      <c r="B75" s="54"/>
      <c r="C75" s="54"/>
      <c r="D75" s="54" t="s">
        <v>14</v>
      </c>
      <c r="E75" s="54"/>
      <c r="F75" s="54"/>
      <c r="G75" s="6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</row>
    <row r="76" spans="1:61" s="7" customFormat="1" ht="18" customHeight="1" x14ac:dyDescent="0.3">
      <c r="A76" s="28">
        <v>1</v>
      </c>
      <c r="B76" s="12" t="s">
        <v>85</v>
      </c>
      <c r="C76" s="9">
        <v>2000000</v>
      </c>
      <c r="D76" s="28">
        <v>1</v>
      </c>
      <c r="E76" s="12" t="s">
        <v>85</v>
      </c>
      <c r="F76" s="9">
        <v>2000000</v>
      </c>
      <c r="G76" s="6">
        <f t="shared" si="0"/>
        <v>0</v>
      </c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</row>
    <row r="77" spans="1:61" s="7" customFormat="1" ht="30" customHeight="1" x14ac:dyDescent="0.3">
      <c r="A77" s="28">
        <v>2</v>
      </c>
      <c r="B77" s="5" t="s">
        <v>86</v>
      </c>
      <c r="C77" s="9">
        <v>2500000</v>
      </c>
      <c r="D77" s="28">
        <v>2</v>
      </c>
      <c r="E77" s="5" t="s">
        <v>86</v>
      </c>
      <c r="F77" s="9">
        <v>2500000</v>
      </c>
      <c r="G77" s="6">
        <f t="shared" si="0"/>
        <v>0</v>
      </c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</row>
    <row r="78" spans="1:61" s="7" customFormat="1" ht="18" customHeight="1" x14ac:dyDescent="0.3">
      <c r="A78" s="28">
        <v>3</v>
      </c>
      <c r="B78" s="8" t="s">
        <v>108</v>
      </c>
      <c r="C78" s="9">
        <v>973496</v>
      </c>
      <c r="D78" s="28">
        <v>3</v>
      </c>
      <c r="E78" s="8" t="s">
        <v>108</v>
      </c>
      <c r="F78" s="9">
        <v>973496</v>
      </c>
      <c r="G78" s="6">
        <f t="shared" si="0"/>
        <v>0</v>
      </c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</row>
    <row r="79" spans="1:61" s="7" customFormat="1" ht="15" customHeight="1" x14ac:dyDescent="0.3">
      <c r="A79" s="28"/>
      <c r="B79" s="11" t="s">
        <v>12</v>
      </c>
      <c r="C79" s="4">
        <f>SUM(C76:C78)</f>
        <v>5473496</v>
      </c>
      <c r="D79" s="28"/>
      <c r="E79" s="11" t="s">
        <v>12</v>
      </c>
      <c r="F79" s="4">
        <f>SUM(F76:F78)</f>
        <v>5473496</v>
      </c>
      <c r="G79" s="4">
        <f t="shared" ref="G79:G146" si="2">F79-C79</f>
        <v>0</v>
      </c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</row>
    <row r="80" spans="1:61" s="7" customFormat="1" ht="15" customHeight="1" x14ac:dyDescent="0.3">
      <c r="A80" s="54" t="s">
        <v>16</v>
      </c>
      <c r="B80" s="54"/>
      <c r="C80" s="54"/>
      <c r="D80" s="54" t="s">
        <v>16</v>
      </c>
      <c r="E80" s="54"/>
      <c r="F80" s="54"/>
      <c r="G80" s="6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</row>
    <row r="81" spans="1:61" s="7" customFormat="1" ht="30" customHeight="1" x14ac:dyDescent="0.3">
      <c r="A81" s="28">
        <v>1</v>
      </c>
      <c r="B81" s="8" t="s">
        <v>160</v>
      </c>
      <c r="C81" s="6">
        <v>4117229</v>
      </c>
      <c r="D81" s="28">
        <v>1</v>
      </c>
      <c r="E81" s="8" t="s">
        <v>160</v>
      </c>
      <c r="F81" s="6">
        <v>4117229</v>
      </c>
      <c r="G81" s="6">
        <f t="shared" si="2"/>
        <v>0</v>
      </c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</row>
    <row r="82" spans="1:61" s="7" customFormat="1" ht="15" customHeight="1" x14ac:dyDescent="0.3">
      <c r="A82" s="28"/>
      <c r="B82" s="11" t="s">
        <v>12</v>
      </c>
      <c r="C82" s="4">
        <f>SUM(C81:C81)</f>
        <v>4117229</v>
      </c>
      <c r="D82" s="28"/>
      <c r="E82" s="11" t="s">
        <v>12</v>
      </c>
      <c r="F82" s="4">
        <f>SUM(F81:F81)</f>
        <v>4117229</v>
      </c>
      <c r="G82" s="4">
        <f t="shared" si="2"/>
        <v>0</v>
      </c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</row>
    <row r="83" spans="1:61" s="7" customFormat="1" ht="15" customHeight="1" x14ac:dyDescent="0.3">
      <c r="A83" s="54" t="s">
        <v>2</v>
      </c>
      <c r="B83" s="54"/>
      <c r="C83" s="54"/>
      <c r="D83" s="54" t="s">
        <v>2</v>
      </c>
      <c r="E83" s="54"/>
      <c r="F83" s="54"/>
      <c r="G83" s="6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</row>
    <row r="84" spans="1:61" s="7" customFormat="1" ht="30" customHeight="1" x14ac:dyDescent="0.3">
      <c r="A84" s="28">
        <v>1</v>
      </c>
      <c r="B84" s="12" t="s">
        <v>63</v>
      </c>
      <c r="C84" s="9">
        <v>4100000</v>
      </c>
      <c r="D84" s="28">
        <v>1</v>
      </c>
      <c r="E84" s="12" t="s">
        <v>63</v>
      </c>
      <c r="F84" s="9">
        <v>4100000</v>
      </c>
      <c r="G84" s="6">
        <f t="shared" si="2"/>
        <v>0</v>
      </c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</row>
    <row r="85" spans="1:61" s="7" customFormat="1" ht="30" customHeight="1" x14ac:dyDescent="0.3">
      <c r="A85" s="28">
        <v>2</v>
      </c>
      <c r="B85" s="12" t="s">
        <v>64</v>
      </c>
      <c r="C85" s="9">
        <v>4700000</v>
      </c>
      <c r="D85" s="28">
        <v>2</v>
      </c>
      <c r="E85" s="12" t="s">
        <v>64</v>
      </c>
      <c r="F85" s="9">
        <v>4700000</v>
      </c>
      <c r="G85" s="6">
        <f t="shared" si="2"/>
        <v>0</v>
      </c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</row>
    <row r="86" spans="1:61" s="7" customFormat="1" ht="42" customHeight="1" x14ac:dyDescent="0.3">
      <c r="A86" s="28">
        <v>3</v>
      </c>
      <c r="B86" s="12" t="s">
        <v>109</v>
      </c>
      <c r="C86" s="9">
        <v>406862</v>
      </c>
      <c r="D86" s="28">
        <v>3</v>
      </c>
      <c r="E86" s="12" t="s">
        <v>109</v>
      </c>
      <c r="F86" s="9">
        <v>406862</v>
      </c>
      <c r="G86" s="6">
        <f t="shared" si="2"/>
        <v>0</v>
      </c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</row>
    <row r="87" spans="1:61" s="7" customFormat="1" ht="15" customHeight="1" x14ac:dyDescent="0.3">
      <c r="A87" s="28"/>
      <c r="B87" s="11" t="s">
        <v>12</v>
      </c>
      <c r="C87" s="4">
        <f>SUM(C84:C86)</f>
        <v>9206862</v>
      </c>
      <c r="D87" s="28"/>
      <c r="E87" s="11" t="s">
        <v>12</v>
      </c>
      <c r="F87" s="4">
        <f>SUM(F84:F86)</f>
        <v>9206862</v>
      </c>
      <c r="G87" s="4">
        <f t="shared" si="2"/>
        <v>0</v>
      </c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</row>
    <row r="88" spans="1:61" s="7" customFormat="1" ht="15" customHeight="1" x14ac:dyDescent="0.3">
      <c r="A88" s="54" t="s">
        <v>0</v>
      </c>
      <c r="B88" s="54"/>
      <c r="C88" s="54"/>
      <c r="D88" s="54" t="s">
        <v>0</v>
      </c>
      <c r="E88" s="54"/>
      <c r="F88" s="54"/>
      <c r="G88" s="6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</row>
    <row r="89" spans="1:61" s="7" customFormat="1" ht="30" customHeight="1" x14ac:dyDescent="0.3">
      <c r="A89" s="28">
        <v>1</v>
      </c>
      <c r="B89" s="12" t="s">
        <v>199</v>
      </c>
      <c r="C89" s="9">
        <v>7366409</v>
      </c>
      <c r="D89" s="28">
        <v>1</v>
      </c>
      <c r="E89" s="12" t="s">
        <v>199</v>
      </c>
      <c r="F89" s="9">
        <f>7366409-932539</f>
        <v>6433870</v>
      </c>
      <c r="G89" s="6">
        <f t="shared" si="2"/>
        <v>-932539</v>
      </c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</row>
    <row r="90" spans="1:61" s="7" customFormat="1" ht="30" customHeight="1" x14ac:dyDescent="0.3">
      <c r="A90" s="28">
        <v>2</v>
      </c>
      <c r="B90" s="12" t="s">
        <v>161</v>
      </c>
      <c r="C90" s="9">
        <v>2700000</v>
      </c>
      <c r="D90" s="28">
        <v>2</v>
      </c>
      <c r="E90" s="12" t="s">
        <v>161</v>
      </c>
      <c r="F90" s="9">
        <v>2700000</v>
      </c>
      <c r="G90" s="6">
        <f t="shared" si="2"/>
        <v>0</v>
      </c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</row>
    <row r="91" spans="1:61" s="7" customFormat="1" ht="42" customHeight="1" x14ac:dyDescent="0.3">
      <c r="A91" s="28">
        <v>3</v>
      </c>
      <c r="B91" s="12" t="s">
        <v>110</v>
      </c>
      <c r="C91" s="9">
        <v>5723</v>
      </c>
      <c r="D91" s="28">
        <v>3</v>
      </c>
      <c r="E91" s="12" t="s">
        <v>110</v>
      </c>
      <c r="F91" s="9">
        <v>5723</v>
      </c>
      <c r="G91" s="6">
        <f t="shared" si="2"/>
        <v>0</v>
      </c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</row>
    <row r="92" spans="1:61" s="7" customFormat="1" ht="15" customHeight="1" x14ac:dyDescent="0.3">
      <c r="A92" s="28"/>
      <c r="B92" s="11" t="s">
        <v>12</v>
      </c>
      <c r="C92" s="4">
        <f>SUM(C89:C91)</f>
        <v>10072132</v>
      </c>
      <c r="D92" s="28"/>
      <c r="E92" s="11" t="s">
        <v>12</v>
      </c>
      <c r="F92" s="4">
        <f>SUM(F89:F91)</f>
        <v>9139593</v>
      </c>
      <c r="G92" s="4">
        <f t="shared" si="2"/>
        <v>-932539</v>
      </c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</row>
    <row r="93" spans="1:61" s="7" customFormat="1" ht="15" customHeight="1" x14ac:dyDescent="0.3">
      <c r="A93" s="54" t="s">
        <v>15</v>
      </c>
      <c r="B93" s="54"/>
      <c r="C93" s="54"/>
      <c r="D93" s="54" t="s">
        <v>15</v>
      </c>
      <c r="E93" s="54"/>
      <c r="F93" s="54"/>
      <c r="G93" s="6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</row>
    <row r="94" spans="1:61" s="7" customFormat="1" ht="18" customHeight="1" x14ac:dyDescent="0.3">
      <c r="A94" s="28">
        <v>1</v>
      </c>
      <c r="B94" s="12" t="s">
        <v>53</v>
      </c>
      <c r="C94" s="9">
        <f>4000000+3809705</f>
        <v>7809705</v>
      </c>
      <c r="D94" s="28">
        <v>1</v>
      </c>
      <c r="E94" s="12" t="s">
        <v>53</v>
      </c>
      <c r="F94" s="9">
        <f>4000000+3809705</f>
        <v>7809705</v>
      </c>
      <c r="G94" s="6">
        <f t="shared" si="2"/>
        <v>0</v>
      </c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</row>
    <row r="95" spans="1:61" s="7" customFormat="1" ht="30" customHeight="1" x14ac:dyDescent="0.3">
      <c r="A95" s="28">
        <v>2</v>
      </c>
      <c r="B95" s="12" t="s">
        <v>212</v>
      </c>
      <c r="C95" s="14">
        <v>87770</v>
      </c>
      <c r="D95" s="28">
        <v>2</v>
      </c>
      <c r="E95" s="12" t="s">
        <v>212</v>
      </c>
      <c r="F95" s="14">
        <v>87770</v>
      </c>
      <c r="G95" s="6">
        <f t="shared" si="2"/>
        <v>0</v>
      </c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</row>
    <row r="96" spans="1:61" s="7" customFormat="1" ht="30" customHeight="1" x14ac:dyDescent="0.3">
      <c r="A96" s="28">
        <v>3</v>
      </c>
      <c r="B96" s="12" t="s">
        <v>214</v>
      </c>
      <c r="C96" s="14">
        <v>58471</v>
      </c>
      <c r="D96" s="28">
        <v>3</v>
      </c>
      <c r="E96" s="12" t="s">
        <v>214</v>
      </c>
      <c r="F96" s="14">
        <v>58471</v>
      </c>
      <c r="G96" s="6">
        <f t="shared" si="2"/>
        <v>0</v>
      </c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</row>
    <row r="97" spans="1:61" s="7" customFormat="1" ht="30" customHeight="1" x14ac:dyDescent="0.3">
      <c r="A97" s="28">
        <v>4</v>
      </c>
      <c r="B97" s="12" t="s">
        <v>213</v>
      </c>
      <c r="C97" s="14">
        <v>465860</v>
      </c>
      <c r="D97" s="28">
        <v>4</v>
      </c>
      <c r="E97" s="12" t="s">
        <v>213</v>
      </c>
      <c r="F97" s="14">
        <v>465860</v>
      </c>
      <c r="G97" s="6">
        <f t="shared" si="2"/>
        <v>0</v>
      </c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</row>
    <row r="98" spans="1:61" s="7" customFormat="1" ht="15" customHeight="1" x14ac:dyDescent="0.3">
      <c r="A98" s="28"/>
      <c r="B98" s="11" t="s">
        <v>12</v>
      </c>
      <c r="C98" s="4">
        <f>SUM(C94:C97)</f>
        <v>8421806</v>
      </c>
      <c r="D98" s="28"/>
      <c r="E98" s="11" t="s">
        <v>12</v>
      </c>
      <c r="F98" s="4">
        <f>SUM(F94:F97)</f>
        <v>8421806</v>
      </c>
      <c r="G98" s="4">
        <f t="shared" si="2"/>
        <v>0</v>
      </c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</row>
    <row r="99" spans="1:61" s="7" customFormat="1" ht="15" customHeight="1" x14ac:dyDescent="0.3">
      <c r="A99" s="54" t="s">
        <v>23</v>
      </c>
      <c r="B99" s="54"/>
      <c r="C99" s="54"/>
      <c r="D99" s="54" t="s">
        <v>23</v>
      </c>
      <c r="E99" s="54"/>
      <c r="F99" s="54"/>
      <c r="G99" s="6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</row>
    <row r="100" spans="1:61" s="7" customFormat="1" ht="18" customHeight="1" x14ac:dyDescent="0.3">
      <c r="A100" s="28">
        <v>1</v>
      </c>
      <c r="B100" s="8" t="s">
        <v>96</v>
      </c>
      <c r="C100" s="9">
        <v>6050000</v>
      </c>
      <c r="D100" s="28">
        <v>1</v>
      </c>
      <c r="E100" s="8" t="s">
        <v>96</v>
      </c>
      <c r="F100" s="9">
        <v>6050000</v>
      </c>
      <c r="G100" s="6">
        <f t="shared" si="2"/>
        <v>0</v>
      </c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</row>
    <row r="101" spans="1:61" s="7" customFormat="1" ht="15" customHeight="1" x14ac:dyDescent="0.3">
      <c r="A101" s="28"/>
      <c r="B101" s="11" t="s">
        <v>12</v>
      </c>
      <c r="C101" s="4">
        <f>SUM(C100)</f>
        <v>6050000</v>
      </c>
      <c r="D101" s="28"/>
      <c r="E101" s="11" t="s">
        <v>12</v>
      </c>
      <c r="F101" s="4">
        <f>SUM(F100)</f>
        <v>6050000</v>
      </c>
      <c r="G101" s="4">
        <f t="shared" si="2"/>
        <v>0</v>
      </c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</row>
    <row r="102" spans="1:61" s="7" customFormat="1" ht="15" customHeight="1" x14ac:dyDescent="0.3">
      <c r="A102" s="54" t="s">
        <v>19</v>
      </c>
      <c r="B102" s="54"/>
      <c r="C102" s="54"/>
      <c r="D102" s="54" t="s">
        <v>19</v>
      </c>
      <c r="E102" s="54"/>
      <c r="F102" s="54"/>
      <c r="G102" s="6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</row>
    <row r="103" spans="1:61" s="7" customFormat="1" ht="30" customHeight="1" x14ac:dyDescent="0.3">
      <c r="A103" s="28">
        <v>1</v>
      </c>
      <c r="B103" s="8" t="s">
        <v>142</v>
      </c>
      <c r="C103" s="6">
        <v>2000000</v>
      </c>
      <c r="D103" s="28">
        <v>1</v>
      </c>
      <c r="E103" s="8" t="s">
        <v>142</v>
      </c>
      <c r="F103" s="6">
        <v>2000000</v>
      </c>
      <c r="G103" s="6">
        <f t="shared" si="2"/>
        <v>0</v>
      </c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</row>
    <row r="104" spans="1:61" s="7" customFormat="1" ht="15" customHeight="1" x14ac:dyDescent="0.3">
      <c r="A104" s="28"/>
      <c r="B104" s="11" t="s">
        <v>12</v>
      </c>
      <c r="C104" s="4">
        <f>C103</f>
        <v>2000000</v>
      </c>
      <c r="D104" s="28"/>
      <c r="E104" s="11" t="s">
        <v>12</v>
      </c>
      <c r="F104" s="4">
        <f>F103</f>
        <v>2000000</v>
      </c>
      <c r="G104" s="4">
        <f t="shared" si="2"/>
        <v>0</v>
      </c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</row>
    <row r="105" spans="1:61" s="7" customFormat="1" ht="15" customHeight="1" x14ac:dyDescent="0.3">
      <c r="A105" s="28"/>
      <c r="B105" s="11"/>
      <c r="C105" s="4"/>
      <c r="D105" s="54" t="s">
        <v>111</v>
      </c>
      <c r="E105" s="54"/>
      <c r="F105" s="54"/>
      <c r="G105" s="6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</row>
    <row r="106" spans="1:61" s="7" customFormat="1" ht="65.099999999999994" customHeight="1" x14ac:dyDescent="0.3">
      <c r="A106" s="28"/>
      <c r="B106" s="11"/>
      <c r="C106" s="4"/>
      <c r="D106" s="28">
        <v>1</v>
      </c>
      <c r="E106" s="8" t="s">
        <v>186</v>
      </c>
      <c r="F106" s="6">
        <v>4900000</v>
      </c>
      <c r="G106" s="6">
        <f t="shared" si="2"/>
        <v>4900000</v>
      </c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</row>
    <row r="107" spans="1:61" s="7" customFormat="1" ht="30" customHeight="1" x14ac:dyDescent="0.3">
      <c r="A107" s="28"/>
      <c r="B107" s="11"/>
      <c r="C107" s="4"/>
      <c r="D107" s="28">
        <v>2</v>
      </c>
      <c r="E107" s="8" t="s">
        <v>184</v>
      </c>
      <c r="F107" s="6">
        <v>5100000</v>
      </c>
      <c r="G107" s="6">
        <f t="shared" si="2"/>
        <v>5100000</v>
      </c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</row>
    <row r="108" spans="1:61" s="7" customFormat="1" ht="15" customHeight="1" x14ac:dyDescent="0.3">
      <c r="A108" s="28"/>
      <c r="B108" s="11"/>
      <c r="C108" s="4"/>
      <c r="D108" s="28"/>
      <c r="E108" s="11" t="s">
        <v>12</v>
      </c>
      <c r="F108" s="4">
        <f>SUM(F106:F107)</f>
        <v>10000000</v>
      </c>
      <c r="G108" s="4">
        <f t="shared" si="2"/>
        <v>10000000</v>
      </c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</row>
    <row r="109" spans="1:61" s="7" customFormat="1" ht="15" customHeight="1" x14ac:dyDescent="0.3">
      <c r="A109" s="28"/>
      <c r="B109" s="11"/>
      <c r="C109" s="4"/>
      <c r="D109" s="55" t="s">
        <v>196</v>
      </c>
      <c r="E109" s="55"/>
      <c r="F109" s="55"/>
      <c r="G109" s="6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</row>
    <row r="110" spans="1:61" s="7" customFormat="1" ht="54.9" customHeight="1" x14ac:dyDescent="0.3">
      <c r="A110" s="28"/>
      <c r="B110" s="11"/>
      <c r="C110" s="4"/>
      <c r="D110" s="28">
        <v>1</v>
      </c>
      <c r="E110" s="8" t="s">
        <v>200</v>
      </c>
      <c r="F110" s="6">
        <v>932539</v>
      </c>
      <c r="G110" s="6">
        <f t="shared" ref="G110:G111" si="3">F110-C110</f>
        <v>932539</v>
      </c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</row>
    <row r="111" spans="1:61" s="7" customFormat="1" ht="15" customHeight="1" x14ac:dyDescent="0.3">
      <c r="A111" s="28"/>
      <c r="B111" s="11"/>
      <c r="C111" s="4"/>
      <c r="D111" s="28"/>
      <c r="E111" s="11" t="s">
        <v>12</v>
      </c>
      <c r="F111" s="4">
        <f>SUM(F110:F110)</f>
        <v>932539</v>
      </c>
      <c r="G111" s="4">
        <f t="shared" si="3"/>
        <v>932539</v>
      </c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</row>
    <row r="112" spans="1:61" s="7" customFormat="1" ht="15" customHeight="1" x14ac:dyDescent="0.3">
      <c r="A112" s="28"/>
      <c r="B112" s="11" t="s">
        <v>33</v>
      </c>
      <c r="C112" s="4">
        <f>C104+C101+C98+C92+C87+C82+C79+C69+C64+C58+C74</f>
        <v>139912574</v>
      </c>
      <c r="D112" s="28"/>
      <c r="E112" s="11" t="s">
        <v>33</v>
      </c>
      <c r="F112" s="4">
        <f>F104+F101+F98+F92+F87+F82+F79+F69+F64+F58+F74+F108+F111</f>
        <v>149316795</v>
      </c>
      <c r="G112" s="4">
        <f t="shared" si="2"/>
        <v>9404221</v>
      </c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</row>
    <row r="113" spans="1:61" s="7" customFormat="1" ht="15" customHeight="1" x14ac:dyDescent="0.3">
      <c r="A113" s="53" t="s">
        <v>34</v>
      </c>
      <c r="B113" s="53"/>
      <c r="C113" s="53"/>
      <c r="D113" s="53" t="s">
        <v>34</v>
      </c>
      <c r="E113" s="53"/>
      <c r="F113" s="53"/>
      <c r="G113" s="6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</row>
    <row r="114" spans="1:61" s="7" customFormat="1" ht="15" customHeight="1" x14ac:dyDescent="0.3">
      <c r="A114" s="54" t="s">
        <v>111</v>
      </c>
      <c r="B114" s="54"/>
      <c r="C114" s="54"/>
      <c r="D114" s="54" t="s">
        <v>111</v>
      </c>
      <c r="E114" s="54"/>
      <c r="F114" s="54"/>
      <c r="G114" s="6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</row>
    <row r="115" spans="1:61" s="7" customFormat="1" ht="30" customHeight="1" x14ac:dyDescent="0.3">
      <c r="A115" s="28">
        <v>1</v>
      </c>
      <c r="B115" s="8" t="s">
        <v>112</v>
      </c>
      <c r="C115" s="6">
        <v>5000000</v>
      </c>
      <c r="D115" s="28">
        <v>1</v>
      </c>
      <c r="E115" s="8" t="s">
        <v>112</v>
      </c>
      <c r="F115" s="6">
        <v>5000000</v>
      </c>
      <c r="G115" s="6">
        <f t="shared" si="2"/>
        <v>0</v>
      </c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</row>
    <row r="116" spans="1:61" s="7" customFormat="1" ht="15" customHeight="1" x14ac:dyDescent="0.3">
      <c r="A116" s="29"/>
      <c r="B116" s="11" t="s">
        <v>12</v>
      </c>
      <c r="C116" s="4">
        <f>C115</f>
        <v>5000000</v>
      </c>
      <c r="D116" s="29"/>
      <c r="E116" s="11" t="s">
        <v>12</v>
      </c>
      <c r="F116" s="4">
        <f>F115</f>
        <v>5000000</v>
      </c>
      <c r="G116" s="4">
        <f t="shared" si="2"/>
        <v>0</v>
      </c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</row>
    <row r="117" spans="1:61" s="7" customFormat="1" ht="15" customHeight="1" x14ac:dyDescent="0.3">
      <c r="A117" s="54" t="s">
        <v>20</v>
      </c>
      <c r="B117" s="54"/>
      <c r="C117" s="54"/>
      <c r="D117" s="54" t="s">
        <v>20</v>
      </c>
      <c r="E117" s="54"/>
      <c r="F117" s="54"/>
      <c r="G117" s="6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</row>
    <row r="118" spans="1:61" s="7" customFormat="1" ht="30" customHeight="1" x14ac:dyDescent="0.3">
      <c r="A118" s="28">
        <v>1</v>
      </c>
      <c r="B118" s="8" t="s">
        <v>162</v>
      </c>
      <c r="C118" s="14">
        <v>964805</v>
      </c>
      <c r="D118" s="28">
        <v>1</v>
      </c>
      <c r="E118" s="8" t="s">
        <v>162</v>
      </c>
      <c r="F118" s="14">
        <v>964805</v>
      </c>
      <c r="G118" s="6">
        <f t="shared" si="2"/>
        <v>0</v>
      </c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</row>
    <row r="119" spans="1:61" s="7" customFormat="1" ht="15" customHeight="1" x14ac:dyDescent="0.3">
      <c r="A119" s="28"/>
      <c r="B119" s="11" t="s">
        <v>12</v>
      </c>
      <c r="C119" s="43">
        <f>SUM(C118)</f>
        <v>964805</v>
      </c>
      <c r="D119" s="28"/>
      <c r="E119" s="11" t="s">
        <v>12</v>
      </c>
      <c r="F119" s="43">
        <f>SUM(F118)</f>
        <v>964805</v>
      </c>
      <c r="G119" s="4">
        <f t="shared" si="2"/>
        <v>0</v>
      </c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</row>
    <row r="120" spans="1:61" s="7" customFormat="1" ht="15" customHeight="1" x14ac:dyDescent="0.3">
      <c r="A120" s="55" t="s">
        <v>29</v>
      </c>
      <c r="B120" s="55"/>
      <c r="C120" s="55"/>
      <c r="D120" s="55" t="s">
        <v>29</v>
      </c>
      <c r="E120" s="55"/>
      <c r="F120" s="55"/>
      <c r="G120" s="6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</row>
    <row r="121" spans="1:61" s="7" customFormat="1" ht="69.75" customHeight="1" x14ac:dyDescent="0.3">
      <c r="A121" s="28">
        <v>1</v>
      </c>
      <c r="B121" s="13" t="s">
        <v>163</v>
      </c>
      <c r="C121" s="9">
        <v>850000</v>
      </c>
      <c r="D121" s="28">
        <v>1</v>
      </c>
      <c r="E121" s="13" t="s">
        <v>163</v>
      </c>
      <c r="F121" s="9">
        <v>850000</v>
      </c>
      <c r="G121" s="6">
        <f t="shared" si="2"/>
        <v>0</v>
      </c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</row>
    <row r="122" spans="1:61" s="7" customFormat="1" ht="69.75" customHeight="1" x14ac:dyDescent="0.3">
      <c r="A122" s="28">
        <v>2</v>
      </c>
      <c r="B122" s="13" t="s">
        <v>146</v>
      </c>
      <c r="C122" s="9">
        <v>1400000</v>
      </c>
      <c r="D122" s="28">
        <v>2</v>
      </c>
      <c r="E122" s="13" t="s">
        <v>146</v>
      </c>
      <c r="F122" s="9">
        <v>1400000</v>
      </c>
      <c r="G122" s="6">
        <f t="shared" si="2"/>
        <v>0</v>
      </c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</row>
    <row r="123" spans="1:61" s="7" customFormat="1" ht="54.9" customHeight="1" x14ac:dyDescent="0.3">
      <c r="A123" s="45">
        <v>3</v>
      </c>
      <c r="B123" s="48" t="s">
        <v>198</v>
      </c>
      <c r="C123" s="49">
        <v>407000</v>
      </c>
      <c r="D123" s="28">
        <v>3</v>
      </c>
      <c r="E123" s="26" t="s">
        <v>198</v>
      </c>
      <c r="F123" s="9">
        <v>407000</v>
      </c>
      <c r="G123" s="6">
        <f t="shared" si="2"/>
        <v>0</v>
      </c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</row>
    <row r="124" spans="1:61" s="7" customFormat="1" ht="42" customHeight="1" x14ac:dyDescent="0.3">
      <c r="A124" s="45">
        <v>4</v>
      </c>
      <c r="B124" s="48" t="s">
        <v>197</v>
      </c>
      <c r="C124" s="49">
        <v>427206</v>
      </c>
      <c r="D124" s="28">
        <v>4</v>
      </c>
      <c r="E124" s="26" t="s">
        <v>197</v>
      </c>
      <c r="F124" s="9">
        <v>427206</v>
      </c>
      <c r="G124" s="6">
        <f t="shared" si="2"/>
        <v>0</v>
      </c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</row>
    <row r="125" spans="1:61" s="7" customFormat="1" ht="15" customHeight="1" x14ac:dyDescent="0.3">
      <c r="A125" s="28"/>
      <c r="B125" s="11" t="s">
        <v>12</v>
      </c>
      <c r="C125" s="4">
        <f>SUM(C121:C124)</f>
        <v>3084206</v>
      </c>
      <c r="D125" s="28"/>
      <c r="E125" s="11" t="s">
        <v>12</v>
      </c>
      <c r="F125" s="4">
        <f>SUM(F121:F124)</f>
        <v>3084206</v>
      </c>
      <c r="G125" s="4">
        <f t="shared" si="2"/>
        <v>0</v>
      </c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</row>
    <row r="126" spans="1:61" s="7" customFormat="1" ht="15" customHeight="1" x14ac:dyDescent="0.3">
      <c r="A126" s="55" t="s">
        <v>55</v>
      </c>
      <c r="B126" s="55"/>
      <c r="C126" s="55"/>
      <c r="D126" s="55" t="s">
        <v>55</v>
      </c>
      <c r="E126" s="55"/>
      <c r="F126" s="55"/>
      <c r="G126" s="6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</row>
    <row r="127" spans="1:61" s="7" customFormat="1" ht="42" customHeight="1" x14ac:dyDescent="0.3">
      <c r="A127" s="28">
        <v>1</v>
      </c>
      <c r="B127" s="12" t="s">
        <v>54</v>
      </c>
      <c r="C127" s="9">
        <v>2812269</v>
      </c>
      <c r="D127" s="28">
        <v>1</v>
      </c>
      <c r="E127" s="12" t="s">
        <v>228</v>
      </c>
      <c r="F127" s="9">
        <f>2812269+123500</f>
        <v>2935769</v>
      </c>
      <c r="G127" s="6">
        <f t="shared" si="2"/>
        <v>123500</v>
      </c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</row>
    <row r="128" spans="1:61" s="7" customFormat="1" ht="15" customHeight="1" x14ac:dyDescent="0.3">
      <c r="A128" s="28"/>
      <c r="B128" s="11" t="s">
        <v>12</v>
      </c>
      <c r="C128" s="4">
        <f>SUM(C127)</f>
        <v>2812269</v>
      </c>
      <c r="D128" s="28"/>
      <c r="E128" s="11" t="s">
        <v>12</v>
      </c>
      <c r="F128" s="4">
        <f>SUM(F127)</f>
        <v>2935769</v>
      </c>
      <c r="G128" s="4">
        <f t="shared" si="2"/>
        <v>123500</v>
      </c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35"/>
      <c r="BI128" s="35"/>
    </row>
    <row r="129" spans="1:61" s="7" customFormat="1" ht="15" customHeight="1" x14ac:dyDescent="0.3">
      <c r="A129" s="54" t="s">
        <v>44</v>
      </c>
      <c r="B129" s="54"/>
      <c r="C129" s="54"/>
      <c r="D129" s="54" t="s">
        <v>44</v>
      </c>
      <c r="E129" s="54"/>
      <c r="F129" s="54"/>
      <c r="G129" s="6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35"/>
      <c r="BH129" s="35"/>
      <c r="BI129" s="35"/>
    </row>
    <row r="130" spans="1:61" s="7" customFormat="1" ht="30" customHeight="1" x14ac:dyDescent="0.3">
      <c r="A130" s="28">
        <v>1</v>
      </c>
      <c r="B130" s="12" t="s">
        <v>56</v>
      </c>
      <c r="C130" s="9">
        <v>2000000</v>
      </c>
      <c r="D130" s="28">
        <v>1</v>
      </c>
      <c r="E130" s="12" t="s">
        <v>56</v>
      </c>
      <c r="F130" s="9">
        <v>2000000</v>
      </c>
      <c r="G130" s="6">
        <f t="shared" si="2"/>
        <v>0</v>
      </c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</row>
    <row r="131" spans="1:61" s="7" customFormat="1" ht="15" customHeight="1" x14ac:dyDescent="0.3">
      <c r="A131" s="28"/>
      <c r="B131" s="11" t="s">
        <v>12</v>
      </c>
      <c r="C131" s="4">
        <f>SUM(C130:C130)</f>
        <v>2000000</v>
      </c>
      <c r="D131" s="28"/>
      <c r="E131" s="11" t="s">
        <v>12</v>
      </c>
      <c r="F131" s="4">
        <f>SUM(F130:F130)</f>
        <v>2000000</v>
      </c>
      <c r="G131" s="4">
        <f t="shared" si="2"/>
        <v>0</v>
      </c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  <c r="BH131" s="35"/>
      <c r="BI131" s="35"/>
    </row>
    <row r="132" spans="1:61" s="7" customFormat="1" ht="15" customHeight="1" x14ac:dyDescent="0.3">
      <c r="A132" s="54" t="s">
        <v>24</v>
      </c>
      <c r="B132" s="54"/>
      <c r="C132" s="54"/>
      <c r="D132" s="54" t="s">
        <v>24</v>
      </c>
      <c r="E132" s="54"/>
      <c r="F132" s="54"/>
      <c r="G132" s="6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  <c r="BH132" s="35"/>
      <c r="BI132" s="35"/>
    </row>
    <row r="133" spans="1:61" s="7" customFormat="1" ht="18" customHeight="1" x14ac:dyDescent="0.3">
      <c r="A133" s="28">
        <v>1</v>
      </c>
      <c r="B133" s="8" t="s">
        <v>113</v>
      </c>
      <c r="C133" s="6">
        <v>50000</v>
      </c>
      <c r="D133" s="28">
        <v>1</v>
      </c>
      <c r="E133" s="8" t="s">
        <v>113</v>
      </c>
      <c r="F133" s="6">
        <v>50000</v>
      </c>
      <c r="G133" s="6">
        <f t="shared" si="2"/>
        <v>0</v>
      </c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  <c r="BH133" s="35"/>
      <c r="BI133" s="35"/>
    </row>
    <row r="134" spans="1:61" s="7" customFormat="1" ht="15" customHeight="1" x14ac:dyDescent="0.3">
      <c r="A134" s="28"/>
      <c r="B134" s="11" t="s">
        <v>12</v>
      </c>
      <c r="C134" s="4">
        <f>C133</f>
        <v>50000</v>
      </c>
      <c r="D134" s="28"/>
      <c r="E134" s="11" t="s">
        <v>12</v>
      </c>
      <c r="F134" s="4">
        <f>F133</f>
        <v>50000</v>
      </c>
      <c r="G134" s="6">
        <f t="shared" si="2"/>
        <v>0</v>
      </c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</row>
    <row r="135" spans="1:61" s="7" customFormat="1" ht="15" customHeight="1" x14ac:dyDescent="0.3">
      <c r="A135" s="28"/>
      <c r="B135" s="11" t="s">
        <v>49</v>
      </c>
      <c r="C135" s="4">
        <f>C131+C128+C119+C125+C116+C134</f>
        <v>13911280</v>
      </c>
      <c r="D135" s="28"/>
      <c r="E135" s="11" t="s">
        <v>49</v>
      </c>
      <c r="F135" s="4">
        <f>F131+F128+F119+F125+F116+F134</f>
        <v>14034780</v>
      </c>
      <c r="G135" s="4">
        <f t="shared" si="2"/>
        <v>123500</v>
      </c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</row>
    <row r="136" spans="1:61" s="7" customFormat="1" ht="15" customHeight="1" x14ac:dyDescent="0.3">
      <c r="A136" s="53" t="s">
        <v>114</v>
      </c>
      <c r="B136" s="53"/>
      <c r="C136" s="53"/>
      <c r="D136" s="53" t="s">
        <v>114</v>
      </c>
      <c r="E136" s="53"/>
      <c r="F136" s="53"/>
      <c r="G136" s="6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  <c r="BH136" s="35"/>
      <c r="BI136" s="35"/>
    </row>
    <row r="137" spans="1:61" s="7" customFormat="1" ht="15" customHeight="1" x14ac:dyDescent="0.3">
      <c r="A137" s="54" t="s">
        <v>19</v>
      </c>
      <c r="B137" s="54"/>
      <c r="C137" s="54"/>
      <c r="D137" s="54" t="s">
        <v>19</v>
      </c>
      <c r="E137" s="54"/>
      <c r="F137" s="54"/>
      <c r="G137" s="6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35"/>
      <c r="BG137" s="35"/>
      <c r="BH137" s="35"/>
      <c r="BI137" s="35"/>
    </row>
    <row r="138" spans="1:61" s="7" customFormat="1" ht="42" customHeight="1" x14ac:dyDescent="0.3">
      <c r="A138" s="28">
        <v>1</v>
      </c>
      <c r="B138" s="8" t="s">
        <v>115</v>
      </c>
      <c r="C138" s="14">
        <v>297629</v>
      </c>
      <c r="D138" s="28">
        <v>1</v>
      </c>
      <c r="E138" s="8" t="s">
        <v>115</v>
      </c>
      <c r="F138" s="14">
        <v>297629</v>
      </c>
      <c r="G138" s="6">
        <f t="shared" si="2"/>
        <v>0</v>
      </c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  <c r="BH138" s="35"/>
      <c r="BI138" s="35"/>
    </row>
    <row r="139" spans="1:61" s="7" customFormat="1" ht="42" customHeight="1" x14ac:dyDescent="0.3">
      <c r="A139" s="28">
        <v>2</v>
      </c>
      <c r="B139" s="8" t="s">
        <v>116</v>
      </c>
      <c r="C139" s="14">
        <f>224048+182736</f>
        <v>406784</v>
      </c>
      <c r="D139" s="28">
        <v>2</v>
      </c>
      <c r="E139" s="8" t="s">
        <v>116</v>
      </c>
      <c r="F139" s="14">
        <f>224048+182736</f>
        <v>406784</v>
      </c>
      <c r="G139" s="6">
        <f t="shared" si="2"/>
        <v>0</v>
      </c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  <c r="BH139" s="35"/>
      <c r="BI139" s="35"/>
    </row>
    <row r="140" spans="1:61" s="7" customFormat="1" ht="15" customHeight="1" x14ac:dyDescent="0.3">
      <c r="A140" s="28"/>
      <c r="B140" s="11" t="s">
        <v>12</v>
      </c>
      <c r="C140" s="4">
        <f>SUM(C138:C139)</f>
        <v>704413</v>
      </c>
      <c r="D140" s="28"/>
      <c r="E140" s="11" t="s">
        <v>12</v>
      </c>
      <c r="F140" s="4">
        <f>SUM(F138:F139)</f>
        <v>704413</v>
      </c>
      <c r="G140" s="4">
        <f t="shared" si="2"/>
        <v>0</v>
      </c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  <c r="BH140" s="35"/>
      <c r="BI140" s="35"/>
    </row>
    <row r="141" spans="1:61" s="7" customFormat="1" ht="15" customHeight="1" x14ac:dyDescent="0.3">
      <c r="A141" s="28"/>
      <c r="B141" s="11" t="s">
        <v>117</v>
      </c>
      <c r="C141" s="4">
        <f>C140</f>
        <v>704413</v>
      </c>
      <c r="D141" s="28"/>
      <c r="E141" s="11" t="s">
        <v>117</v>
      </c>
      <c r="F141" s="4">
        <f>F140</f>
        <v>704413</v>
      </c>
      <c r="G141" s="4">
        <f t="shared" si="2"/>
        <v>0</v>
      </c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5"/>
      <c r="BG141" s="35"/>
      <c r="BH141" s="35"/>
      <c r="BI141" s="35"/>
    </row>
    <row r="142" spans="1:61" s="7" customFormat="1" ht="15" customHeight="1" x14ac:dyDescent="0.3">
      <c r="A142" s="53" t="s">
        <v>50</v>
      </c>
      <c r="B142" s="53"/>
      <c r="C142" s="53"/>
      <c r="D142" s="53" t="s">
        <v>50</v>
      </c>
      <c r="E142" s="53"/>
      <c r="F142" s="53"/>
      <c r="G142" s="6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</row>
    <row r="143" spans="1:61" s="7" customFormat="1" ht="15" customHeight="1" x14ac:dyDescent="0.3">
      <c r="A143" s="54" t="s">
        <v>48</v>
      </c>
      <c r="B143" s="54"/>
      <c r="C143" s="54"/>
      <c r="D143" s="54" t="s">
        <v>48</v>
      </c>
      <c r="E143" s="54"/>
      <c r="F143" s="54"/>
      <c r="G143" s="6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  <c r="BH143" s="35"/>
      <c r="BI143" s="35"/>
    </row>
    <row r="144" spans="1:61" s="7" customFormat="1" ht="42" customHeight="1" x14ac:dyDescent="0.3">
      <c r="A144" s="44">
        <v>1</v>
      </c>
      <c r="B144" s="5" t="s">
        <v>164</v>
      </c>
      <c r="C144" s="25">
        <f>639500+200000</f>
        <v>839500</v>
      </c>
      <c r="D144" s="44">
        <v>1</v>
      </c>
      <c r="E144" s="5" t="s">
        <v>164</v>
      </c>
      <c r="F144" s="25">
        <f>639500+200000</f>
        <v>839500</v>
      </c>
      <c r="G144" s="6">
        <f t="shared" si="2"/>
        <v>0</v>
      </c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  <c r="BH144" s="35"/>
      <c r="BI144" s="35"/>
    </row>
    <row r="145" spans="1:169" s="7" customFormat="1" ht="54.9" customHeight="1" x14ac:dyDescent="0.3">
      <c r="A145" s="44">
        <v>2</v>
      </c>
      <c r="B145" s="5" t="s">
        <v>165</v>
      </c>
      <c r="C145" s="25">
        <f>389000+200000</f>
        <v>589000</v>
      </c>
      <c r="D145" s="44">
        <v>2</v>
      </c>
      <c r="E145" s="5" t="s">
        <v>165</v>
      </c>
      <c r="F145" s="25">
        <f>389000+200000</f>
        <v>589000</v>
      </c>
      <c r="G145" s="6">
        <f t="shared" si="2"/>
        <v>0</v>
      </c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  <c r="BH145" s="35"/>
      <c r="BI145" s="35"/>
    </row>
    <row r="146" spans="1:169" s="7" customFormat="1" ht="15" customHeight="1" x14ac:dyDescent="0.3">
      <c r="A146" s="28"/>
      <c r="B146" s="11" t="s">
        <v>12</v>
      </c>
      <c r="C146" s="4">
        <f>SUM(C144:C145)</f>
        <v>1428500</v>
      </c>
      <c r="D146" s="28"/>
      <c r="E146" s="11" t="s">
        <v>12</v>
      </c>
      <c r="F146" s="4">
        <f>SUM(F144:F145)</f>
        <v>1428500</v>
      </c>
      <c r="G146" s="4">
        <f t="shared" si="2"/>
        <v>0</v>
      </c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35"/>
      <c r="BI146" s="35"/>
    </row>
    <row r="147" spans="1:169" s="7" customFormat="1" ht="15" customHeight="1" x14ac:dyDescent="0.3">
      <c r="A147" s="58" t="s">
        <v>138</v>
      </c>
      <c r="B147" s="58"/>
      <c r="C147" s="58"/>
      <c r="D147" s="58" t="s">
        <v>138</v>
      </c>
      <c r="E147" s="58"/>
      <c r="F147" s="58"/>
      <c r="G147" s="6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  <c r="BH147" s="35"/>
      <c r="BI147" s="35"/>
    </row>
    <row r="148" spans="1:169" s="7" customFormat="1" ht="42" customHeight="1" x14ac:dyDescent="0.3">
      <c r="A148" s="28">
        <v>1</v>
      </c>
      <c r="B148" s="5" t="s">
        <v>215</v>
      </c>
      <c r="C148" s="6">
        <v>474000</v>
      </c>
      <c r="D148" s="28">
        <v>1</v>
      </c>
      <c r="E148" s="5" t="s">
        <v>215</v>
      </c>
      <c r="F148" s="6">
        <v>474000</v>
      </c>
      <c r="G148" s="6">
        <f t="shared" ref="G148:G211" si="4">F148-C148</f>
        <v>0</v>
      </c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35"/>
    </row>
    <row r="149" spans="1:169" s="7" customFormat="1" ht="15" customHeight="1" x14ac:dyDescent="0.3">
      <c r="A149" s="28"/>
      <c r="B149" s="11" t="s">
        <v>12</v>
      </c>
      <c r="C149" s="4">
        <f>C148</f>
        <v>474000</v>
      </c>
      <c r="D149" s="28"/>
      <c r="E149" s="11" t="s">
        <v>12</v>
      </c>
      <c r="F149" s="4">
        <f>F148</f>
        <v>474000</v>
      </c>
      <c r="G149" s="4">
        <f t="shared" si="4"/>
        <v>0</v>
      </c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</row>
    <row r="150" spans="1:169" s="7" customFormat="1" ht="15" customHeight="1" x14ac:dyDescent="0.3">
      <c r="A150" s="28"/>
      <c r="B150" s="11" t="s">
        <v>80</v>
      </c>
      <c r="C150" s="4">
        <f>C146+C149</f>
        <v>1902500</v>
      </c>
      <c r="D150" s="28"/>
      <c r="E150" s="11" t="s">
        <v>80</v>
      </c>
      <c r="F150" s="4">
        <f>F146+F149</f>
        <v>1902500</v>
      </c>
      <c r="G150" s="4">
        <f t="shared" si="4"/>
        <v>0</v>
      </c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</row>
    <row r="151" spans="1:169" s="7" customFormat="1" ht="15" customHeight="1" x14ac:dyDescent="0.3">
      <c r="A151" s="28"/>
      <c r="B151" s="11" t="s">
        <v>3</v>
      </c>
      <c r="C151" s="4">
        <f>C28+C135+C112+C40+C150+C141</f>
        <v>171529633</v>
      </c>
      <c r="D151" s="28"/>
      <c r="E151" s="11" t="s">
        <v>3</v>
      </c>
      <c r="F151" s="4">
        <f>F28+F135+F112+F40+F150+F141</f>
        <v>181372382</v>
      </c>
      <c r="G151" s="4">
        <f t="shared" si="4"/>
        <v>9842749</v>
      </c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</row>
    <row r="152" spans="1:169" s="7" customFormat="1" x14ac:dyDescent="0.3">
      <c r="A152" s="56"/>
      <c r="B152" s="56"/>
      <c r="C152" s="56"/>
      <c r="D152" s="56"/>
      <c r="E152" s="56"/>
      <c r="F152" s="56"/>
      <c r="G152" s="6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</row>
    <row r="153" spans="1:169" s="7" customFormat="1" ht="15" customHeight="1" x14ac:dyDescent="0.3">
      <c r="A153" s="54" t="s">
        <v>22</v>
      </c>
      <c r="B153" s="54"/>
      <c r="C153" s="54"/>
      <c r="D153" s="54" t="s">
        <v>22</v>
      </c>
      <c r="E153" s="54"/>
      <c r="F153" s="54"/>
      <c r="G153" s="6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</row>
    <row r="154" spans="1:169" s="7" customFormat="1" ht="15" customHeight="1" x14ac:dyDescent="0.3">
      <c r="A154" s="53" t="s">
        <v>118</v>
      </c>
      <c r="B154" s="53"/>
      <c r="C154" s="53"/>
      <c r="D154" s="53" t="s">
        <v>118</v>
      </c>
      <c r="E154" s="53"/>
      <c r="F154" s="53"/>
      <c r="G154" s="6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  <c r="BH154" s="35"/>
      <c r="BI154" s="35"/>
    </row>
    <row r="155" spans="1:169" s="7" customFormat="1" ht="15" customHeight="1" x14ac:dyDescent="0.3">
      <c r="A155" s="54" t="s">
        <v>111</v>
      </c>
      <c r="B155" s="54"/>
      <c r="C155" s="54"/>
      <c r="D155" s="54" t="s">
        <v>111</v>
      </c>
      <c r="E155" s="54"/>
      <c r="F155" s="54"/>
      <c r="G155" s="6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5"/>
      <c r="BG155" s="35"/>
      <c r="BH155" s="35"/>
      <c r="BI155" s="35"/>
    </row>
    <row r="156" spans="1:169" s="7" customFormat="1" ht="30" customHeight="1" x14ac:dyDescent="0.3">
      <c r="A156" s="28">
        <v>1</v>
      </c>
      <c r="B156" s="8" t="s">
        <v>119</v>
      </c>
      <c r="C156" s="6">
        <v>500000</v>
      </c>
      <c r="D156" s="28">
        <v>1</v>
      </c>
      <c r="E156" s="8" t="s">
        <v>119</v>
      </c>
      <c r="F156" s="6">
        <v>500000</v>
      </c>
      <c r="G156" s="6">
        <f t="shared" si="4"/>
        <v>0</v>
      </c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  <c r="BH156" s="35"/>
      <c r="BI156" s="35"/>
    </row>
    <row r="157" spans="1:169" s="7" customFormat="1" ht="15" customHeight="1" x14ac:dyDescent="0.3">
      <c r="A157" s="28"/>
      <c r="B157" s="11" t="s">
        <v>12</v>
      </c>
      <c r="C157" s="4">
        <f>C156</f>
        <v>500000</v>
      </c>
      <c r="D157" s="28"/>
      <c r="E157" s="11" t="s">
        <v>12</v>
      </c>
      <c r="F157" s="4">
        <f>F156</f>
        <v>500000</v>
      </c>
      <c r="G157" s="4">
        <f t="shared" si="4"/>
        <v>0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5"/>
      <c r="BG157" s="35"/>
      <c r="BH157" s="35"/>
      <c r="BI157" s="35"/>
    </row>
    <row r="158" spans="1:169" s="7" customFormat="1" ht="15" customHeight="1" x14ac:dyDescent="0.3">
      <c r="A158" s="28"/>
      <c r="B158" s="11" t="s">
        <v>120</v>
      </c>
      <c r="C158" s="4">
        <f>C157</f>
        <v>500000</v>
      </c>
      <c r="D158" s="28"/>
      <c r="E158" s="11" t="s">
        <v>120</v>
      </c>
      <c r="F158" s="4">
        <f>F157</f>
        <v>500000</v>
      </c>
      <c r="G158" s="4">
        <f t="shared" si="4"/>
        <v>0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  <c r="BE158" s="35"/>
      <c r="BF158" s="35"/>
      <c r="BG158" s="35"/>
      <c r="BH158" s="35"/>
      <c r="BI158" s="35"/>
    </row>
    <row r="159" spans="1:169" s="7" customFormat="1" ht="15" customHeight="1" x14ac:dyDescent="0.3">
      <c r="A159" s="53" t="s">
        <v>36</v>
      </c>
      <c r="B159" s="53"/>
      <c r="C159" s="53"/>
      <c r="D159" s="53" t="s">
        <v>36</v>
      </c>
      <c r="E159" s="53"/>
      <c r="F159" s="53"/>
      <c r="G159" s="6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51"/>
      <c r="AJ159" s="51"/>
      <c r="AK159" s="51"/>
      <c r="AL159" s="51"/>
      <c r="AM159" s="51"/>
      <c r="AN159" s="51"/>
      <c r="AO159" s="51"/>
      <c r="AP159" s="51"/>
      <c r="AQ159" s="51"/>
      <c r="AR159" s="51"/>
      <c r="AS159" s="51"/>
      <c r="AT159" s="51"/>
      <c r="AU159" s="51"/>
      <c r="AV159" s="51"/>
      <c r="AW159" s="51"/>
      <c r="AX159" s="51"/>
      <c r="AY159" s="51"/>
      <c r="AZ159" s="51"/>
      <c r="BA159" s="51"/>
      <c r="BB159" s="51"/>
      <c r="BC159" s="51"/>
      <c r="BD159" s="51"/>
      <c r="BE159" s="51"/>
      <c r="BF159" s="51"/>
      <c r="BG159" s="51"/>
      <c r="BH159" s="51"/>
      <c r="BI159" s="51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10"/>
      <c r="CB159" s="10"/>
      <c r="CC159" s="10"/>
      <c r="CD159" s="10"/>
      <c r="CE159" s="10"/>
      <c r="CF159" s="10"/>
      <c r="CG159" s="10"/>
      <c r="CH159" s="10"/>
      <c r="CI159" s="10"/>
      <c r="CJ159" s="10"/>
      <c r="CK159" s="10"/>
      <c r="CL159" s="10"/>
      <c r="CM159" s="10"/>
      <c r="CN159" s="10"/>
      <c r="CO159" s="10"/>
      <c r="CP159" s="10"/>
      <c r="CQ159" s="10"/>
      <c r="CR159" s="10"/>
      <c r="CS159" s="10"/>
      <c r="CT159" s="10"/>
      <c r="CU159" s="10"/>
      <c r="CV159" s="10"/>
      <c r="CW159" s="10"/>
      <c r="CX159" s="10"/>
      <c r="CY159" s="10"/>
      <c r="CZ159" s="10"/>
      <c r="DA159" s="10"/>
      <c r="DB159" s="10"/>
      <c r="DC159" s="10"/>
      <c r="DD159" s="10"/>
      <c r="DE159" s="10"/>
      <c r="DF159" s="10"/>
      <c r="DG159" s="10"/>
      <c r="DH159" s="10"/>
      <c r="DI159" s="10"/>
      <c r="DJ159" s="10"/>
      <c r="DK159" s="10"/>
      <c r="DL159" s="10"/>
      <c r="DM159" s="10"/>
      <c r="DN159" s="10"/>
      <c r="DO159" s="10"/>
      <c r="DP159" s="10"/>
      <c r="DQ159" s="10"/>
      <c r="DR159" s="10"/>
      <c r="DS159" s="10"/>
      <c r="DT159" s="10"/>
      <c r="DU159" s="10"/>
      <c r="DV159" s="10"/>
      <c r="DW159" s="10"/>
      <c r="DX159" s="10"/>
      <c r="DY159" s="10"/>
      <c r="DZ159" s="10"/>
      <c r="EA159" s="10"/>
      <c r="EB159" s="10"/>
      <c r="EC159" s="10"/>
      <c r="ED159" s="10"/>
      <c r="EE159" s="10"/>
      <c r="EF159" s="10"/>
      <c r="EG159" s="10"/>
      <c r="EH159" s="10"/>
      <c r="EI159" s="10"/>
      <c r="EJ159" s="10"/>
      <c r="EK159" s="10"/>
      <c r="EL159" s="10"/>
      <c r="EM159" s="10"/>
      <c r="EN159" s="10"/>
      <c r="EO159" s="10"/>
      <c r="EP159" s="10"/>
      <c r="EQ159" s="10"/>
      <c r="ER159" s="10"/>
      <c r="ES159" s="10"/>
      <c r="ET159" s="10"/>
      <c r="EU159" s="10"/>
      <c r="EV159" s="10"/>
      <c r="EW159" s="10"/>
      <c r="EX159" s="10"/>
      <c r="EY159" s="10"/>
      <c r="EZ159" s="10"/>
      <c r="FA159" s="10"/>
      <c r="FB159" s="10"/>
      <c r="FC159" s="10"/>
      <c r="FD159" s="10"/>
      <c r="FE159" s="10"/>
      <c r="FF159" s="10"/>
      <c r="FG159" s="10"/>
      <c r="FH159" s="10"/>
      <c r="FI159" s="10"/>
      <c r="FJ159" s="10"/>
      <c r="FK159" s="10"/>
      <c r="FL159" s="10"/>
      <c r="FM159" s="10"/>
    </row>
    <row r="160" spans="1:169" s="7" customFormat="1" ht="15" customHeight="1" x14ac:dyDescent="0.3">
      <c r="A160" s="54" t="s">
        <v>19</v>
      </c>
      <c r="B160" s="54"/>
      <c r="C160" s="54"/>
      <c r="D160" s="54" t="s">
        <v>19</v>
      </c>
      <c r="E160" s="54"/>
      <c r="F160" s="54"/>
      <c r="G160" s="6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  <c r="AN160" s="51"/>
      <c r="AO160" s="51"/>
      <c r="AP160" s="51"/>
      <c r="AQ160" s="51"/>
      <c r="AR160" s="51"/>
      <c r="AS160" s="51"/>
      <c r="AT160" s="51"/>
      <c r="AU160" s="51"/>
      <c r="AV160" s="51"/>
      <c r="AW160" s="51"/>
      <c r="AX160" s="51"/>
      <c r="AY160" s="51"/>
      <c r="AZ160" s="51"/>
      <c r="BA160" s="51"/>
      <c r="BB160" s="51"/>
      <c r="BC160" s="51"/>
      <c r="BD160" s="51"/>
      <c r="BE160" s="51"/>
      <c r="BF160" s="51"/>
      <c r="BG160" s="51"/>
      <c r="BH160" s="51"/>
      <c r="BI160" s="51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  <c r="BY160" s="10"/>
      <c r="BZ160" s="10"/>
      <c r="CA160" s="10"/>
      <c r="CB160" s="10"/>
      <c r="CC160" s="10"/>
      <c r="CD160" s="10"/>
      <c r="CE160" s="10"/>
      <c r="CF160" s="10"/>
      <c r="CG160" s="10"/>
      <c r="CH160" s="10"/>
      <c r="CI160" s="10"/>
      <c r="CJ160" s="10"/>
      <c r="CK160" s="10"/>
      <c r="CL160" s="10"/>
      <c r="CM160" s="10"/>
      <c r="CN160" s="10"/>
      <c r="CO160" s="10"/>
      <c r="CP160" s="10"/>
      <c r="CQ160" s="10"/>
      <c r="CR160" s="10"/>
      <c r="CS160" s="10"/>
      <c r="CT160" s="10"/>
      <c r="CU160" s="10"/>
      <c r="CV160" s="10"/>
      <c r="CW160" s="10"/>
      <c r="CX160" s="10"/>
      <c r="CY160" s="10"/>
      <c r="CZ160" s="10"/>
      <c r="DA160" s="10"/>
      <c r="DB160" s="10"/>
      <c r="DC160" s="10"/>
      <c r="DD160" s="10"/>
      <c r="DE160" s="10"/>
      <c r="DF160" s="10"/>
      <c r="DG160" s="10"/>
      <c r="DH160" s="10"/>
      <c r="DI160" s="10"/>
      <c r="DJ160" s="10"/>
      <c r="DK160" s="10"/>
      <c r="DL160" s="10"/>
      <c r="DM160" s="10"/>
      <c r="DN160" s="10"/>
      <c r="DO160" s="10"/>
      <c r="DP160" s="10"/>
      <c r="DQ160" s="10"/>
      <c r="DR160" s="10"/>
      <c r="DS160" s="10"/>
      <c r="DT160" s="10"/>
      <c r="DU160" s="10"/>
      <c r="DV160" s="10"/>
      <c r="DW160" s="10"/>
      <c r="DX160" s="10"/>
      <c r="DY160" s="10"/>
      <c r="DZ160" s="10"/>
      <c r="EA160" s="10"/>
      <c r="EB160" s="10"/>
      <c r="EC160" s="10"/>
      <c r="ED160" s="10"/>
      <c r="EE160" s="10"/>
      <c r="EF160" s="10"/>
      <c r="EG160" s="10"/>
      <c r="EH160" s="10"/>
      <c r="EI160" s="10"/>
      <c r="EJ160" s="10"/>
      <c r="EK160" s="10"/>
      <c r="EL160" s="10"/>
      <c r="EM160" s="10"/>
      <c r="EN160" s="10"/>
      <c r="EO160" s="10"/>
      <c r="EP160" s="10"/>
      <c r="EQ160" s="10"/>
      <c r="ER160" s="10"/>
      <c r="ES160" s="10"/>
      <c r="ET160" s="10"/>
      <c r="EU160" s="10"/>
      <c r="EV160" s="10"/>
      <c r="EW160" s="10"/>
      <c r="EX160" s="10"/>
      <c r="EY160" s="10"/>
      <c r="EZ160" s="10"/>
      <c r="FA160" s="10"/>
      <c r="FB160" s="10"/>
      <c r="FC160" s="10"/>
      <c r="FD160" s="10"/>
      <c r="FE160" s="10"/>
      <c r="FF160" s="10"/>
      <c r="FG160" s="10"/>
      <c r="FH160" s="10"/>
      <c r="FI160" s="10"/>
      <c r="FJ160" s="10"/>
      <c r="FK160" s="10"/>
      <c r="FL160" s="10"/>
      <c r="FM160" s="10"/>
    </row>
    <row r="161" spans="1:169" s="7" customFormat="1" ht="30" customHeight="1" x14ac:dyDescent="0.3">
      <c r="A161" s="28">
        <v>1</v>
      </c>
      <c r="B161" s="8" t="s">
        <v>76</v>
      </c>
      <c r="C161" s="14">
        <v>150000</v>
      </c>
      <c r="D161" s="28">
        <v>1</v>
      </c>
      <c r="E161" s="8" t="s">
        <v>76</v>
      </c>
      <c r="F161" s="14">
        <v>150000</v>
      </c>
      <c r="G161" s="6">
        <f t="shared" si="4"/>
        <v>0</v>
      </c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  <c r="AK161" s="51"/>
      <c r="AL161" s="51"/>
      <c r="AM161" s="51"/>
      <c r="AN161" s="51"/>
      <c r="AO161" s="51"/>
      <c r="AP161" s="51"/>
      <c r="AQ161" s="51"/>
      <c r="AR161" s="51"/>
      <c r="AS161" s="51"/>
      <c r="AT161" s="51"/>
      <c r="AU161" s="51"/>
      <c r="AV161" s="51"/>
      <c r="AW161" s="51"/>
      <c r="AX161" s="51"/>
      <c r="AY161" s="51"/>
      <c r="AZ161" s="51"/>
      <c r="BA161" s="51"/>
      <c r="BB161" s="51"/>
      <c r="BC161" s="51"/>
      <c r="BD161" s="51"/>
      <c r="BE161" s="51"/>
      <c r="BF161" s="51"/>
      <c r="BG161" s="51"/>
      <c r="BH161" s="51"/>
      <c r="BI161" s="51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10"/>
      <c r="CB161" s="10"/>
      <c r="CC161" s="10"/>
      <c r="CD161" s="10"/>
      <c r="CE161" s="10"/>
      <c r="CF161" s="10"/>
      <c r="CG161" s="10"/>
      <c r="CH161" s="10"/>
      <c r="CI161" s="10"/>
      <c r="CJ161" s="10"/>
      <c r="CK161" s="10"/>
      <c r="CL161" s="10"/>
      <c r="CM161" s="10"/>
      <c r="CN161" s="10"/>
      <c r="CO161" s="10"/>
      <c r="CP161" s="10"/>
      <c r="CQ161" s="10"/>
      <c r="CR161" s="10"/>
      <c r="CS161" s="10"/>
      <c r="CT161" s="10"/>
      <c r="CU161" s="10"/>
      <c r="CV161" s="10"/>
      <c r="CW161" s="10"/>
      <c r="CX161" s="10"/>
      <c r="CY161" s="10"/>
      <c r="CZ161" s="10"/>
      <c r="DA161" s="10"/>
      <c r="DB161" s="10"/>
      <c r="DC161" s="10"/>
      <c r="DD161" s="10"/>
      <c r="DE161" s="10"/>
      <c r="DF161" s="10"/>
      <c r="DG161" s="10"/>
      <c r="DH161" s="10"/>
      <c r="DI161" s="10"/>
      <c r="DJ161" s="10"/>
      <c r="DK161" s="10"/>
      <c r="DL161" s="10"/>
      <c r="DM161" s="10"/>
      <c r="DN161" s="10"/>
      <c r="DO161" s="10"/>
      <c r="DP161" s="10"/>
      <c r="DQ161" s="10"/>
      <c r="DR161" s="10"/>
      <c r="DS161" s="10"/>
      <c r="DT161" s="10"/>
      <c r="DU161" s="10"/>
      <c r="DV161" s="10"/>
      <c r="DW161" s="10"/>
      <c r="DX161" s="10"/>
      <c r="DY161" s="10"/>
      <c r="DZ161" s="10"/>
      <c r="EA161" s="10"/>
      <c r="EB161" s="10"/>
      <c r="EC161" s="10"/>
      <c r="ED161" s="10"/>
      <c r="EE161" s="10"/>
      <c r="EF161" s="10"/>
      <c r="EG161" s="10"/>
      <c r="EH161" s="10"/>
      <c r="EI161" s="10"/>
      <c r="EJ161" s="10"/>
      <c r="EK161" s="10"/>
      <c r="EL161" s="10"/>
      <c r="EM161" s="10"/>
      <c r="EN161" s="10"/>
      <c r="EO161" s="10"/>
      <c r="EP161" s="10"/>
      <c r="EQ161" s="10"/>
      <c r="ER161" s="10"/>
      <c r="ES161" s="10"/>
      <c r="ET161" s="10"/>
      <c r="EU161" s="10"/>
      <c r="EV161" s="10"/>
      <c r="EW161" s="10"/>
      <c r="EX161" s="10"/>
      <c r="EY161" s="10"/>
      <c r="EZ161" s="10"/>
      <c r="FA161" s="10"/>
      <c r="FB161" s="10"/>
      <c r="FC161" s="10"/>
      <c r="FD161" s="10"/>
      <c r="FE161" s="10"/>
      <c r="FF161" s="10"/>
      <c r="FG161" s="10"/>
      <c r="FH161" s="10"/>
      <c r="FI161" s="10"/>
      <c r="FJ161" s="10"/>
      <c r="FK161" s="10"/>
      <c r="FL161" s="10"/>
      <c r="FM161" s="10"/>
    </row>
    <row r="162" spans="1:169" s="7" customFormat="1" ht="15" customHeight="1" x14ac:dyDescent="0.3">
      <c r="A162" s="28"/>
      <c r="B162" s="11" t="s">
        <v>12</v>
      </c>
      <c r="C162" s="4">
        <f>SUM(C161)</f>
        <v>150000</v>
      </c>
      <c r="D162" s="28"/>
      <c r="E162" s="11" t="s">
        <v>12</v>
      </c>
      <c r="F162" s="4">
        <f>SUM(F161)</f>
        <v>150000</v>
      </c>
      <c r="G162" s="4">
        <f t="shared" si="4"/>
        <v>0</v>
      </c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  <c r="BE162" s="35"/>
      <c r="BF162" s="35"/>
      <c r="BG162" s="35"/>
      <c r="BH162" s="35"/>
      <c r="BI162" s="35"/>
    </row>
    <row r="163" spans="1:169" s="7" customFormat="1" ht="15" customHeight="1" x14ac:dyDescent="0.3">
      <c r="A163" s="28"/>
      <c r="B163" s="11" t="s">
        <v>35</v>
      </c>
      <c r="C163" s="4">
        <f>SUM(C162)</f>
        <v>150000</v>
      </c>
      <c r="D163" s="28"/>
      <c r="E163" s="11" t="s">
        <v>35</v>
      </c>
      <c r="F163" s="4">
        <f>SUM(F162)</f>
        <v>150000</v>
      </c>
      <c r="G163" s="4">
        <f t="shared" si="4"/>
        <v>0</v>
      </c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  <c r="BE163" s="35"/>
      <c r="BF163" s="35"/>
      <c r="BG163" s="35"/>
      <c r="BH163" s="35"/>
      <c r="BI163" s="35"/>
    </row>
    <row r="164" spans="1:169" s="7" customFormat="1" ht="15" customHeight="1" x14ac:dyDescent="0.3">
      <c r="A164" s="53" t="s">
        <v>37</v>
      </c>
      <c r="B164" s="53"/>
      <c r="C164" s="53"/>
      <c r="D164" s="53" t="s">
        <v>37</v>
      </c>
      <c r="E164" s="53"/>
      <c r="F164" s="53"/>
      <c r="G164" s="6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  <c r="BE164" s="35"/>
      <c r="BF164" s="35"/>
      <c r="BG164" s="35"/>
      <c r="BH164" s="35"/>
      <c r="BI164" s="35"/>
    </row>
    <row r="165" spans="1:169" s="7" customFormat="1" ht="15" customHeight="1" x14ac:dyDescent="0.3">
      <c r="A165" s="54" t="s">
        <v>17</v>
      </c>
      <c r="B165" s="54"/>
      <c r="C165" s="54"/>
      <c r="D165" s="54" t="s">
        <v>17</v>
      </c>
      <c r="E165" s="54"/>
      <c r="F165" s="54"/>
      <c r="G165" s="6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  <c r="BE165" s="35"/>
      <c r="BF165" s="35"/>
      <c r="BG165" s="35"/>
      <c r="BH165" s="35"/>
      <c r="BI165" s="35"/>
    </row>
    <row r="166" spans="1:169" s="7" customFormat="1" ht="42" customHeight="1" x14ac:dyDescent="0.3">
      <c r="A166" s="28">
        <v>1</v>
      </c>
      <c r="B166" s="5" t="s">
        <v>185</v>
      </c>
      <c r="C166" s="9">
        <v>9590000</v>
      </c>
      <c r="D166" s="28">
        <v>1</v>
      </c>
      <c r="E166" s="5" t="s">
        <v>185</v>
      </c>
      <c r="F166" s="9">
        <f>9590000+10000000</f>
        <v>19590000</v>
      </c>
      <c r="G166" s="6">
        <f t="shared" si="4"/>
        <v>10000000</v>
      </c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  <c r="BE166" s="35"/>
      <c r="BF166" s="35"/>
      <c r="BG166" s="35"/>
      <c r="BH166" s="35"/>
      <c r="BI166" s="35"/>
    </row>
    <row r="167" spans="1:169" s="7" customFormat="1" ht="42" customHeight="1" x14ac:dyDescent="0.3">
      <c r="A167" s="28">
        <v>2</v>
      </c>
      <c r="B167" s="5" t="s">
        <v>87</v>
      </c>
      <c r="C167" s="9">
        <v>2912446</v>
      </c>
      <c r="D167" s="28">
        <v>2</v>
      </c>
      <c r="E167" s="5" t="s">
        <v>87</v>
      </c>
      <c r="F167" s="9">
        <v>2912446</v>
      </c>
      <c r="G167" s="6">
        <f t="shared" si="4"/>
        <v>0</v>
      </c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  <c r="BE167" s="35"/>
      <c r="BF167" s="35"/>
      <c r="BG167" s="35"/>
      <c r="BH167" s="35"/>
      <c r="BI167" s="35"/>
    </row>
    <row r="168" spans="1:169" s="7" customFormat="1" ht="42" customHeight="1" x14ac:dyDescent="0.3">
      <c r="A168" s="28">
        <v>3</v>
      </c>
      <c r="B168" s="5" t="s">
        <v>187</v>
      </c>
      <c r="C168" s="9">
        <v>1600000</v>
      </c>
      <c r="D168" s="28">
        <v>3</v>
      </c>
      <c r="E168" s="5" t="s">
        <v>187</v>
      </c>
      <c r="F168" s="9">
        <v>1600000</v>
      </c>
      <c r="G168" s="6">
        <f t="shared" si="4"/>
        <v>0</v>
      </c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  <c r="BE168" s="35"/>
      <c r="BF168" s="35"/>
      <c r="BG168" s="35"/>
      <c r="BH168" s="35"/>
      <c r="BI168" s="35"/>
    </row>
    <row r="169" spans="1:169" s="7" customFormat="1" ht="42" customHeight="1" x14ac:dyDescent="0.3">
      <c r="A169" s="28">
        <v>4</v>
      </c>
      <c r="B169" s="5" t="s">
        <v>88</v>
      </c>
      <c r="C169" s="9">
        <f>1000000+1000000</f>
        <v>2000000</v>
      </c>
      <c r="D169" s="28">
        <v>4</v>
      </c>
      <c r="E169" s="5" t="s">
        <v>88</v>
      </c>
      <c r="F169" s="9">
        <f>1000000+1000000+500000</f>
        <v>2500000</v>
      </c>
      <c r="G169" s="6">
        <f t="shared" si="4"/>
        <v>500000</v>
      </c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  <c r="BE169" s="35"/>
      <c r="BF169" s="35"/>
      <c r="BG169" s="35"/>
      <c r="BH169" s="35"/>
      <c r="BI169" s="35"/>
    </row>
    <row r="170" spans="1:169" s="7" customFormat="1" ht="42" customHeight="1" x14ac:dyDescent="0.3">
      <c r="A170" s="28">
        <v>5</v>
      </c>
      <c r="B170" s="5" t="s">
        <v>166</v>
      </c>
      <c r="C170" s="9">
        <v>1000000</v>
      </c>
      <c r="D170" s="28">
        <v>5</v>
      </c>
      <c r="E170" s="5" t="s">
        <v>166</v>
      </c>
      <c r="F170" s="9">
        <f>1000000+300000</f>
        <v>1300000</v>
      </c>
      <c r="G170" s="6">
        <f t="shared" si="4"/>
        <v>300000</v>
      </c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  <c r="BE170" s="35"/>
      <c r="BF170" s="35"/>
      <c r="BG170" s="35"/>
      <c r="BH170" s="35"/>
      <c r="BI170" s="35"/>
    </row>
    <row r="171" spans="1:169" s="7" customFormat="1" ht="42" customHeight="1" x14ac:dyDescent="0.3">
      <c r="A171" s="28">
        <v>6</v>
      </c>
      <c r="B171" s="5" t="s">
        <v>167</v>
      </c>
      <c r="C171" s="14">
        <f>12130+266908</f>
        <v>279038</v>
      </c>
      <c r="D171" s="28">
        <v>6</v>
      </c>
      <c r="E171" s="5" t="s">
        <v>167</v>
      </c>
      <c r="F171" s="14">
        <f>12130+266908</f>
        <v>279038</v>
      </c>
      <c r="G171" s="6">
        <f t="shared" si="4"/>
        <v>0</v>
      </c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  <c r="BE171" s="35"/>
      <c r="BF171" s="35"/>
      <c r="BG171" s="35"/>
      <c r="BH171" s="35"/>
      <c r="BI171" s="35"/>
    </row>
    <row r="172" spans="1:169" s="7" customFormat="1" ht="42" customHeight="1" x14ac:dyDescent="0.3">
      <c r="A172" s="28">
        <v>7</v>
      </c>
      <c r="B172" s="5" t="s">
        <v>121</v>
      </c>
      <c r="C172" s="14">
        <v>11178</v>
      </c>
      <c r="D172" s="28">
        <v>7</v>
      </c>
      <c r="E172" s="5" t="s">
        <v>121</v>
      </c>
      <c r="F172" s="14">
        <v>11178</v>
      </c>
      <c r="G172" s="6">
        <f t="shared" si="4"/>
        <v>0</v>
      </c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  <c r="BE172" s="35"/>
      <c r="BF172" s="35"/>
      <c r="BG172" s="35"/>
      <c r="BH172" s="35"/>
      <c r="BI172" s="35"/>
    </row>
    <row r="173" spans="1:169" s="7" customFormat="1" ht="42" customHeight="1" x14ac:dyDescent="0.3">
      <c r="A173" s="28">
        <v>8</v>
      </c>
      <c r="B173" s="5" t="s">
        <v>188</v>
      </c>
      <c r="C173" s="14">
        <f>15915-6845</f>
        <v>9070</v>
      </c>
      <c r="D173" s="28">
        <v>8</v>
      </c>
      <c r="E173" s="5" t="s">
        <v>188</v>
      </c>
      <c r="F173" s="14">
        <f>15915-6845</f>
        <v>9070</v>
      </c>
      <c r="G173" s="6">
        <f t="shared" si="4"/>
        <v>0</v>
      </c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  <c r="BE173" s="35"/>
      <c r="BF173" s="35"/>
      <c r="BG173" s="35"/>
      <c r="BH173" s="35"/>
      <c r="BI173" s="35"/>
    </row>
    <row r="174" spans="1:169" s="7" customFormat="1" ht="30" customHeight="1" x14ac:dyDescent="0.3">
      <c r="A174" s="28">
        <v>9</v>
      </c>
      <c r="B174" s="5" t="s">
        <v>216</v>
      </c>
      <c r="C174" s="14">
        <v>1091483</v>
      </c>
      <c r="D174" s="28">
        <v>9</v>
      </c>
      <c r="E174" s="5" t="s">
        <v>191</v>
      </c>
      <c r="F174" s="14">
        <v>1091483</v>
      </c>
      <c r="G174" s="6">
        <f t="shared" si="4"/>
        <v>0</v>
      </c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  <c r="BE174" s="35"/>
      <c r="BF174" s="35"/>
      <c r="BG174" s="35"/>
      <c r="BH174" s="35"/>
      <c r="BI174" s="35"/>
    </row>
    <row r="175" spans="1:169" s="7" customFormat="1" ht="42" customHeight="1" x14ac:dyDescent="0.3">
      <c r="A175" s="28">
        <v>10</v>
      </c>
      <c r="B175" s="5" t="s">
        <v>143</v>
      </c>
      <c r="C175" s="14">
        <v>907866</v>
      </c>
      <c r="D175" s="28">
        <v>10</v>
      </c>
      <c r="E175" s="5" t="s">
        <v>143</v>
      </c>
      <c r="F175" s="14">
        <v>907866</v>
      </c>
      <c r="G175" s="6">
        <f t="shared" si="4"/>
        <v>0</v>
      </c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  <c r="BE175" s="35"/>
      <c r="BF175" s="35"/>
      <c r="BG175" s="35"/>
      <c r="BH175" s="35"/>
      <c r="BI175" s="35"/>
    </row>
    <row r="176" spans="1:169" s="7" customFormat="1" ht="54.9" customHeight="1" x14ac:dyDescent="0.3">
      <c r="A176" s="28">
        <v>11</v>
      </c>
      <c r="B176" s="5" t="s">
        <v>168</v>
      </c>
      <c r="C176" s="6">
        <v>846398</v>
      </c>
      <c r="D176" s="28">
        <v>11</v>
      </c>
      <c r="E176" s="5" t="s">
        <v>168</v>
      </c>
      <c r="F176" s="6">
        <f>846398-143000</f>
        <v>703398</v>
      </c>
      <c r="G176" s="6">
        <f t="shared" si="4"/>
        <v>-143000</v>
      </c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  <c r="BE176" s="35"/>
      <c r="BF176" s="35"/>
      <c r="BG176" s="35"/>
      <c r="BH176" s="35"/>
      <c r="BI176" s="35"/>
    </row>
    <row r="177" spans="1:61" s="7" customFormat="1" ht="26.4" x14ac:dyDescent="0.3">
      <c r="A177" s="28">
        <v>12</v>
      </c>
      <c r="B177" s="5" t="s">
        <v>217</v>
      </c>
      <c r="C177" s="6">
        <v>500000</v>
      </c>
      <c r="D177" s="28">
        <v>12</v>
      </c>
      <c r="E177" s="5" t="s">
        <v>189</v>
      </c>
      <c r="F177" s="6">
        <v>500000</v>
      </c>
      <c r="G177" s="6">
        <f t="shared" si="4"/>
        <v>0</v>
      </c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  <c r="BE177" s="35"/>
      <c r="BF177" s="35"/>
      <c r="BG177" s="35"/>
      <c r="BH177" s="35"/>
      <c r="BI177" s="35"/>
    </row>
    <row r="178" spans="1:61" s="7" customFormat="1" ht="42" customHeight="1" x14ac:dyDescent="0.3">
      <c r="A178" s="28">
        <v>13</v>
      </c>
      <c r="B178" s="5" t="s">
        <v>231</v>
      </c>
      <c r="C178" s="6">
        <v>4220223</v>
      </c>
      <c r="D178" s="28">
        <v>13</v>
      </c>
      <c r="E178" s="5" t="s">
        <v>195</v>
      </c>
      <c r="F178" s="6">
        <v>4220223</v>
      </c>
      <c r="G178" s="6">
        <f t="shared" si="4"/>
        <v>0</v>
      </c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  <c r="BE178" s="35"/>
      <c r="BF178" s="35"/>
      <c r="BG178" s="35"/>
      <c r="BH178" s="35"/>
      <c r="BI178" s="35"/>
    </row>
    <row r="179" spans="1:61" s="7" customFormat="1" ht="39.6" x14ac:dyDescent="0.3">
      <c r="A179" s="28">
        <v>14</v>
      </c>
      <c r="B179" s="8" t="s">
        <v>190</v>
      </c>
      <c r="C179" s="6">
        <v>450000</v>
      </c>
      <c r="D179" s="28">
        <v>14</v>
      </c>
      <c r="E179" s="8" t="s">
        <v>190</v>
      </c>
      <c r="F179" s="6">
        <v>450000</v>
      </c>
      <c r="G179" s="6">
        <f t="shared" si="4"/>
        <v>0</v>
      </c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  <c r="BE179" s="35"/>
      <c r="BF179" s="35"/>
      <c r="BG179" s="35"/>
      <c r="BH179" s="35"/>
      <c r="BI179" s="35"/>
    </row>
    <row r="180" spans="1:61" s="7" customFormat="1" ht="42" customHeight="1" x14ac:dyDescent="0.3">
      <c r="A180" s="45">
        <v>15</v>
      </c>
      <c r="B180" s="46" t="s">
        <v>182</v>
      </c>
      <c r="C180" s="47">
        <v>1000000</v>
      </c>
      <c r="D180" s="28">
        <v>15</v>
      </c>
      <c r="E180" s="8" t="s">
        <v>182</v>
      </c>
      <c r="F180" s="6">
        <v>1000000</v>
      </c>
      <c r="G180" s="6">
        <f t="shared" si="4"/>
        <v>0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  <c r="BE180" s="35"/>
      <c r="BF180" s="35"/>
      <c r="BG180" s="35"/>
      <c r="BH180" s="35"/>
      <c r="BI180" s="35"/>
    </row>
    <row r="181" spans="1:61" s="7" customFormat="1" ht="15" customHeight="1" x14ac:dyDescent="0.3">
      <c r="A181" s="28"/>
      <c r="B181" s="11" t="s">
        <v>12</v>
      </c>
      <c r="C181" s="4">
        <f>SUM(C166:C180)</f>
        <v>26417702</v>
      </c>
      <c r="D181" s="28"/>
      <c r="E181" s="11" t="s">
        <v>12</v>
      </c>
      <c r="F181" s="4">
        <f>SUM(F166:F180)</f>
        <v>37074702</v>
      </c>
      <c r="G181" s="4">
        <f t="shared" si="4"/>
        <v>10657000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  <c r="BE181" s="35"/>
      <c r="BF181" s="35"/>
      <c r="BG181" s="35"/>
      <c r="BH181" s="35"/>
      <c r="BI181" s="35"/>
    </row>
    <row r="182" spans="1:61" s="7" customFormat="1" ht="15" customHeight="1" x14ac:dyDescent="0.3">
      <c r="A182" s="54" t="s">
        <v>4</v>
      </c>
      <c r="B182" s="54"/>
      <c r="C182" s="54"/>
      <c r="D182" s="54" t="s">
        <v>4</v>
      </c>
      <c r="E182" s="54"/>
      <c r="F182" s="54"/>
      <c r="G182" s="6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  <c r="BE182" s="35"/>
      <c r="BF182" s="35"/>
      <c r="BG182" s="35"/>
      <c r="BH182" s="35"/>
      <c r="BI182" s="35"/>
    </row>
    <row r="183" spans="1:61" s="7" customFormat="1" ht="42" customHeight="1" x14ac:dyDescent="0.3">
      <c r="A183" s="28">
        <v>1</v>
      </c>
      <c r="B183" s="5" t="s">
        <v>98</v>
      </c>
      <c r="C183" s="9">
        <v>1284673</v>
      </c>
      <c r="D183" s="28">
        <v>1</v>
      </c>
      <c r="E183" s="5" t="s">
        <v>98</v>
      </c>
      <c r="F183" s="9">
        <v>1284673</v>
      </c>
      <c r="G183" s="6">
        <f t="shared" si="4"/>
        <v>0</v>
      </c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  <c r="BE183" s="35"/>
      <c r="BF183" s="35"/>
      <c r="BG183" s="35"/>
      <c r="BH183" s="35"/>
      <c r="BI183" s="35"/>
    </row>
    <row r="184" spans="1:61" s="7" customFormat="1" ht="26.4" x14ac:dyDescent="0.3">
      <c r="A184" s="28">
        <v>2</v>
      </c>
      <c r="B184" s="5" t="s">
        <v>218</v>
      </c>
      <c r="C184" s="9">
        <v>649665</v>
      </c>
      <c r="D184" s="28">
        <v>2</v>
      </c>
      <c r="E184" s="5" t="s">
        <v>218</v>
      </c>
      <c r="F184" s="9">
        <v>649665</v>
      </c>
      <c r="G184" s="6">
        <f t="shared" si="4"/>
        <v>0</v>
      </c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  <c r="BE184" s="35"/>
      <c r="BF184" s="35"/>
      <c r="BG184" s="35"/>
      <c r="BH184" s="35"/>
      <c r="BI184" s="35"/>
    </row>
    <row r="185" spans="1:61" s="7" customFormat="1" ht="42" customHeight="1" x14ac:dyDescent="0.3">
      <c r="A185" s="28">
        <v>3</v>
      </c>
      <c r="B185" s="5" t="s">
        <v>70</v>
      </c>
      <c r="C185" s="9">
        <v>1193696</v>
      </c>
      <c r="D185" s="28">
        <v>3</v>
      </c>
      <c r="E185" s="5" t="s">
        <v>70</v>
      </c>
      <c r="F185" s="9">
        <v>1193696</v>
      </c>
      <c r="G185" s="6">
        <f t="shared" si="4"/>
        <v>0</v>
      </c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  <c r="BE185" s="35"/>
      <c r="BF185" s="35"/>
      <c r="BG185" s="35"/>
      <c r="BH185" s="35"/>
      <c r="BI185" s="35"/>
    </row>
    <row r="186" spans="1:61" s="7" customFormat="1" ht="30" customHeight="1" x14ac:dyDescent="0.3">
      <c r="A186" s="28">
        <v>4</v>
      </c>
      <c r="B186" s="5" t="s">
        <v>89</v>
      </c>
      <c r="C186" s="9">
        <v>572564</v>
      </c>
      <c r="D186" s="28">
        <v>4</v>
      </c>
      <c r="E186" s="5" t="s">
        <v>89</v>
      </c>
      <c r="F186" s="9">
        <v>572564</v>
      </c>
      <c r="G186" s="6">
        <f t="shared" si="4"/>
        <v>0</v>
      </c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  <c r="BE186" s="35"/>
      <c r="BF186" s="35"/>
      <c r="BG186" s="35"/>
      <c r="BH186" s="35"/>
      <c r="BI186" s="35"/>
    </row>
    <row r="187" spans="1:61" s="7" customFormat="1" ht="15" customHeight="1" x14ac:dyDescent="0.3">
      <c r="A187" s="28"/>
      <c r="B187" s="11" t="s">
        <v>12</v>
      </c>
      <c r="C187" s="4">
        <f>SUM(C183:C186)</f>
        <v>3700598</v>
      </c>
      <c r="D187" s="28"/>
      <c r="E187" s="11" t="s">
        <v>12</v>
      </c>
      <c r="F187" s="4">
        <f>SUM(F183:F186)</f>
        <v>3700598</v>
      </c>
      <c r="G187" s="4">
        <f t="shared" si="4"/>
        <v>0</v>
      </c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  <c r="BE187" s="35"/>
      <c r="BF187" s="35"/>
      <c r="BG187" s="35"/>
      <c r="BH187" s="35"/>
      <c r="BI187" s="35"/>
    </row>
    <row r="188" spans="1:61" s="7" customFormat="1" ht="15" customHeight="1" x14ac:dyDescent="0.3">
      <c r="A188" s="54" t="s">
        <v>122</v>
      </c>
      <c r="B188" s="54"/>
      <c r="C188" s="54"/>
      <c r="D188" s="54" t="s">
        <v>122</v>
      </c>
      <c r="E188" s="54"/>
      <c r="F188" s="54"/>
      <c r="G188" s="6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  <c r="BE188" s="35"/>
      <c r="BF188" s="35"/>
      <c r="BG188" s="35"/>
      <c r="BH188" s="35"/>
      <c r="BI188" s="35"/>
    </row>
    <row r="189" spans="1:61" s="7" customFormat="1" ht="42" customHeight="1" x14ac:dyDescent="0.3">
      <c r="A189" s="28">
        <v>1</v>
      </c>
      <c r="B189" s="8" t="s">
        <v>123</v>
      </c>
      <c r="C189" s="6">
        <v>120246</v>
      </c>
      <c r="D189" s="28">
        <v>1</v>
      </c>
      <c r="E189" s="8" t="s">
        <v>123</v>
      </c>
      <c r="F189" s="6">
        <v>120246</v>
      </c>
      <c r="G189" s="6">
        <f t="shared" si="4"/>
        <v>0</v>
      </c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  <c r="BE189" s="35"/>
      <c r="BF189" s="35"/>
      <c r="BG189" s="35"/>
      <c r="BH189" s="35"/>
      <c r="BI189" s="35"/>
    </row>
    <row r="190" spans="1:61" s="7" customFormat="1" ht="15" customHeight="1" x14ac:dyDescent="0.3">
      <c r="A190" s="28"/>
      <c r="B190" s="11" t="s">
        <v>12</v>
      </c>
      <c r="C190" s="4">
        <f>C189</f>
        <v>120246</v>
      </c>
      <c r="D190" s="28"/>
      <c r="E190" s="11" t="s">
        <v>12</v>
      </c>
      <c r="F190" s="4">
        <f>F189</f>
        <v>120246</v>
      </c>
      <c r="G190" s="4">
        <f t="shared" si="4"/>
        <v>0</v>
      </c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  <c r="BE190" s="35"/>
      <c r="BF190" s="35"/>
      <c r="BG190" s="35"/>
      <c r="BH190" s="35"/>
      <c r="BI190" s="35"/>
    </row>
    <row r="191" spans="1:61" s="7" customFormat="1" ht="15" customHeight="1" x14ac:dyDescent="0.3">
      <c r="A191" s="54" t="s">
        <v>5</v>
      </c>
      <c r="B191" s="54"/>
      <c r="C191" s="54"/>
      <c r="D191" s="54" t="s">
        <v>5</v>
      </c>
      <c r="E191" s="54"/>
      <c r="F191" s="54"/>
      <c r="G191" s="6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  <c r="BE191" s="35"/>
      <c r="BF191" s="35"/>
      <c r="BG191" s="35"/>
      <c r="BH191" s="35"/>
      <c r="BI191" s="35"/>
    </row>
    <row r="192" spans="1:61" s="7" customFormat="1" ht="30" customHeight="1" x14ac:dyDescent="0.3">
      <c r="A192" s="28">
        <v>1</v>
      </c>
      <c r="B192" s="5" t="s">
        <v>219</v>
      </c>
      <c r="C192" s="6">
        <v>4000000</v>
      </c>
      <c r="D192" s="28">
        <v>1</v>
      </c>
      <c r="E192" s="5" t="s">
        <v>219</v>
      </c>
      <c r="F192" s="6">
        <v>4000000</v>
      </c>
      <c r="G192" s="6">
        <f t="shared" si="4"/>
        <v>0</v>
      </c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5"/>
      <c r="BB192" s="35"/>
      <c r="BC192" s="35"/>
      <c r="BD192" s="35"/>
      <c r="BE192" s="35"/>
      <c r="BF192" s="35"/>
      <c r="BG192" s="35"/>
      <c r="BH192" s="35"/>
      <c r="BI192" s="35"/>
    </row>
    <row r="193" spans="1:61" s="7" customFormat="1" ht="15" customHeight="1" x14ac:dyDescent="0.3">
      <c r="A193" s="28"/>
      <c r="B193" s="11" t="s">
        <v>12</v>
      </c>
      <c r="C193" s="4">
        <f>SUM(C192:C192)</f>
        <v>4000000</v>
      </c>
      <c r="D193" s="28"/>
      <c r="E193" s="11" t="s">
        <v>12</v>
      </c>
      <c r="F193" s="4">
        <f>SUM(F192:F192)</f>
        <v>4000000</v>
      </c>
      <c r="G193" s="4">
        <f t="shared" si="4"/>
        <v>0</v>
      </c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5"/>
      <c r="BB193" s="35"/>
      <c r="BC193" s="35"/>
      <c r="BD193" s="35"/>
      <c r="BE193" s="35"/>
      <c r="BF193" s="35"/>
      <c r="BG193" s="35"/>
      <c r="BH193" s="35"/>
      <c r="BI193" s="35"/>
    </row>
    <row r="194" spans="1:61" s="7" customFormat="1" ht="15" customHeight="1" x14ac:dyDescent="0.3">
      <c r="A194" s="54" t="s">
        <v>27</v>
      </c>
      <c r="B194" s="54"/>
      <c r="C194" s="54"/>
      <c r="D194" s="54" t="s">
        <v>27</v>
      </c>
      <c r="E194" s="54"/>
      <c r="F194" s="54"/>
      <c r="G194" s="6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  <c r="BE194" s="35"/>
      <c r="BF194" s="35"/>
      <c r="BG194" s="35"/>
      <c r="BH194" s="35"/>
      <c r="BI194" s="35"/>
    </row>
    <row r="195" spans="1:61" s="7" customFormat="1" ht="30" customHeight="1" x14ac:dyDescent="0.3">
      <c r="A195" s="28">
        <v>1</v>
      </c>
      <c r="B195" s="12" t="s">
        <v>61</v>
      </c>
      <c r="C195" s="6">
        <f>2970000+2030000</f>
        <v>5000000</v>
      </c>
      <c r="D195" s="28">
        <v>1</v>
      </c>
      <c r="E195" s="12" t="s">
        <v>61</v>
      </c>
      <c r="F195" s="6">
        <f>2970000+2030000</f>
        <v>5000000</v>
      </c>
      <c r="G195" s="6">
        <f t="shared" si="4"/>
        <v>0</v>
      </c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  <c r="BE195" s="35"/>
      <c r="BF195" s="35"/>
      <c r="BG195" s="35"/>
      <c r="BH195" s="35"/>
      <c r="BI195" s="35"/>
    </row>
    <row r="196" spans="1:61" s="7" customFormat="1" ht="15" customHeight="1" x14ac:dyDescent="0.3">
      <c r="A196" s="28"/>
      <c r="B196" s="11" t="s">
        <v>12</v>
      </c>
      <c r="C196" s="4">
        <f>SUM(C195:C195)</f>
        <v>5000000</v>
      </c>
      <c r="D196" s="28"/>
      <c r="E196" s="11" t="s">
        <v>12</v>
      </c>
      <c r="F196" s="4">
        <f>SUM(F195:F195)</f>
        <v>5000000</v>
      </c>
      <c r="G196" s="4">
        <f t="shared" si="4"/>
        <v>0</v>
      </c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  <c r="BE196" s="35"/>
      <c r="BF196" s="35"/>
      <c r="BG196" s="35"/>
      <c r="BH196" s="35"/>
      <c r="BI196" s="35"/>
    </row>
    <row r="197" spans="1:61" s="7" customFormat="1" ht="15" customHeight="1" x14ac:dyDescent="0.3">
      <c r="A197" s="54" t="s">
        <v>13</v>
      </c>
      <c r="B197" s="54"/>
      <c r="C197" s="54"/>
      <c r="D197" s="54" t="s">
        <v>13</v>
      </c>
      <c r="E197" s="54"/>
      <c r="F197" s="54"/>
      <c r="G197" s="6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  <c r="BE197" s="35"/>
      <c r="BF197" s="35"/>
      <c r="BG197" s="35"/>
      <c r="BH197" s="35"/>
      <c r="BI197" s="35"/>
    </row>
    <row r="198" spans="1:61" s="7" customFormat="1" ht="28.5" customHeight="1" x14ac:dyDescent="0.3">
      <c r="A198" s="44">
        <v>1</v>
      </c>
      <c r="B198" s="13" t="s">
        <v>52</v>
      </c>
      <c r="C198" s="6">
        <v>3000000</v>
      </c>
      <c r="D198" s="44">
        <v>1</v>
      </c>
      <c r="E198" s="13" t="s">
        <v>52</v>
      </c>
      <c r="F198" s="6">
        <v>3000000</v>
      </c>
      <c r="G198" s="6">
        <f t="shared" si="4"/>
        <v>0</v>
      </c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  <c r="BE198" s="35"/>
      <c r="BF198" s="35"/>
      <c r="BG198" s="35"/>
      <c r="BH198" s="35"/>
      <c r="BI198" s="35"/>
    </row>
    <row r="199" spans="1:61" s="7" customFormat="1" ht="15" customHeight="1" x14ac:dyDescent="0.3">
      <c r="A199" s="28"/>
      <c r="B199" s="11" t="s">
        <v>12</v>
      </c>
      <c r="C199" s="4">
        <f>SUM(C198:C198)</f>
        <v>3000000</v>
      </c>
      <c r="D199" s="28"/>
      <c r="E199" s="11" t="s">
        <v>12</v>
      </c>
      <c r="F199" s="4">
        <f>SUM(F198:F198)</f>
        <v>3000000</v>
      </c>
      <c r="G199" s="4">
        <f t="shared" si="4"/>
        <v>0</v>
      </c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5"/>
      <c r="BB199" s="35"/>
      <c r="BC199" s="35"/>
      <c r="BD199" s="35"/>
      <c r="BE199" s="35"/>
      <c r="BF199" s="35"/>
      <c r="BG199" s="35"/>
      <c r="BH199" s="35"/>
      <c r="BI199" s="35"/>
    </row>
    <row r="200" spans="1:61" s="7" customFormat="1" ht="15" customHeight="1" x14ac:dyDescent="0.3">
      <c r="A200" s="54" t="s">
        <v>6</v>
      </c>
      <c r="B200" s="54"/>
      <c r="C200" s="54"/>
      <c r="D200" s="54" t="s">
        <v>6</v>
      </c>
      <c r="E200" s="54"/>
      <c r="F200" s="54"/>
      <c r="G200" s="6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5"/>
      <c r="BB200" s="35"/>
      <c r="BC200" s="35"/>
      <c r="BD200" s="35"/>
      <c r="BE200" s="35"/>
      <c r="BF200" s="35"/>
      <c r="BG200" s="35"/>
      <c r="BH200" s="35"/>
      <c r="BI200" s="35"/>
    </row>
    <row r="201" spans="1:61" s="7" customFormat="1" ht="18" customHeight="1" x14ac:dyDescent="0.3">
      <c r="A201" s="28">
        <v>1</v>
      </c>
      <c r="B201" s="5" t="s">
        <v>169</v>
      </c>
      <c r="C201" s="9">
        <v>1000000</v>
      </c>
      <c r="D201" s="28">
        <v>1</v>
      </c>
      <c r="E201" s="5" t="s">
        <v>169</v>
      </c>
      <c r="F201" s="9">
        <v>1000000</v>
      </c>
      <c r="G201" s="6">
        <f t="shared" si="4"/>
        <v>0</v>
      </c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  <c r="BE201" s="35"/>
      <c r="BF201" s="35"/>
      <c r="BG201" s="35"/>
      <c r="BH201" s="35"/>
      <c r="BI201" s="35"/>
    </row>
    <row r="202" spans="1:61" s="7" customFormat="1" ht="30" customHeight="1" x14ac:dyDescent="0.3">
      <c r="A202" s="28">
        <v>2</v>
      </c>
      <c r="B202" s="5" t="s">
        <v>90</v>
      </c>
      <c r="C202" s="6">
        <v>2280000</v>
      </c>
      <c r="D202" s="28">
        <v>2</v>
      </c>
      <c r="E202" s="5" t="s">
        <v>90</v>
      </c>
      <c r="F202" s="6">
        <v>2280000</v>
      </c>
      <c r="G202" s="6">
        <f t="shared" si="4"/>
        <v>0</v>
      </c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  <c r="BE202" s="35"/>
      <c r="BF202" s="35"/>
      <c r="BG202" s="35"/>
      <c r="BH202" s="35"/>
      <c r="BI202" s="35"/>
    </row>
    <row r="203" spans="1:61" s="7" customFormat="1" ht="18" customHeight="1" x14ac:dyDescent="0.3">
      <c r="A203" s="28">
        <v>3</v>
      </c>
      <c r="B203" s="5" t="s">
        <v>81</v>
      </c>
      <c r="C203" s="6">
        <v>1109700</v>
      </c>
      <c r="D203" s="28">
        <v>3</v>
      </c>
      <c r="E203" s="5" t="s">
        <v>81</v>
      </c>
      <c r="F203" s="6">
        <v>1109700</v>
      </c>
      <c r="G203" s="6">
        <f t="shared" si="4"/>
        <v>0</v>
      </c>
      <c r="H203" s="52"/>
      <c r="I203" s="52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  <c r="BE203" s="35"/>
      <c r="BF203" s="35"/>
      <c r="BG203" s="35"/>
      <c r="BH203" s="35"/>
      <c r="BI203" s="35"/>
    </row>
    <row r="204" spans="1:61" s="7" customFormat="1" ht="30" customHeight="1" x14ac:dyDescent="0.3">
      <c r="A204" s="28">
        <v>4</v>
      </c>
      <c r="B204" s="5" t="s">
        <v>68</v>
      </c>
      <c r="C204" s="9">
        <v>1500000</v>
      </c>
      <c r="D204" s="28">
        <v>4</v>
      </c>
      <c r="E204" s="5" t="s">
        <v>68</v>
      </c>
      <c r="F204" s="9">
        <v>1500000</v>
      </c>
      <c r="G204" s="6">
        <f t="shared" si="4"/>
        <v>0</v>
      </c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  <c r="BA204" s="35"/>
      <c r="BB204" s="35"/>
      <c r="BC204" s="35"/>
      <c r="BD204" s="35"/>
      <c r="BE204" s="35"/>
      <c r="BF204" s="35"/>
      <c r="BG204" s="35"/>
      <c r="BH204" s="35"/>
      <c r="BI204" s="35"/>
    </row>
    <row r="205" spans="1:61" s="7" customFormat="1" ht="15" customHeight="1" x14ac:dyDescent="0.3">
      <c r="A205" s="28"/>
      <c r="B205" s="11" t="s">
        <v>12</v>
      </c>
      <c r="C205" s="4">
        <f>SUM(C201:C204)</f>
        <v>5889700</v>
      </c>
      <c r="D205" s="28"/>
      <c r="E205" s="11" t="s">
        <v>12</v>
      </c>
      <c r="F205" s="4">
        <f>SUM(F201:F204)</f>
        <v>5889700</v>
      </c>
      <c r="G205" s="4">
        <f t="shared" si="4"/>
        <v>0</v>
      </c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5"/>
      <c r="BB205" s="35"/>
      <c r="BC205" s="35"/>
      <c r="BD205" s="35"/>
      <c r="BE205" s="35"/>
      <c r="BF205" s="35"/>
      <c r="BG205" s="35"/>
      <c r="BH205" s="35"/>
      <c r="BI205" s="35"/>
    </row>
    <row r="206" spans="1:61" s="7" customFormat="1" ht="15" customHeight="1" x14ac:dyDescent="0.3">
      <c r="A206" s="54" t="s">
        <v>7</v>
      </c>
      <c r="B206" s="54"/>
      <c r="C206" s="54"/>
      <c r="D206" s="54" t="s">
        <v>7</v>
      </c>
      <c r="E206" s="54"/>
      <c r="F206" s="54"/>
      <c r="G206" s="6"/>
      <c r="H206" s="52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5"/>
      <c r="BB206" s="35"/>
      <c r="BC206" s="35"/>
      <c r="BD206" s="35"/>
      <c r="BE206" s="35"/>
      <c r="BF206" s="35"/>
      <c r="BG206" s="35"/>
      <c r="BH206" s="35"/>
      <c r="BI206" s="35"/>
    </row>
    <row r="207" spans="1:61" s="7" customFormat="1" ht="30" customHeight="1" x14ac:dyDescent="0.3">
      <c r="A207" s="28">
        <v>1</v>
      </c>
      <c r="B207" s="12" t="s">
        <v>69</v>
      </c>
      <c r="C207" s="9">
        <v>3000000</v>
      </c>
      <c r="D207" s="28">
        <v>1</v>
      </c>
      <c r="E207" s="12" t="s">
        <v>69</v>
      </c>
      <c r="F207" s="9">
        <v>3000000</v>
      </c>
      <c r="G207" s="6">
        <f t="shared" si="4"/>
        <v>0</v>
      </c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  <c r="BE207" s="35"/>
      <c r="BF207" s="35"/>
      <c r="BG207" s="35"/>
      <c r="BH207" s="35"/>
      <c r="BI207" s="35"/>
    </row>
    <row r="208" spans="1:61" s="7" customFormat="1" ht="30" customHeight="1" x14ac:dyDescent="0.3">
      <c r="A208" s="28">
        <v>2</v>
      </c>
      <c r="B208" s="17" t="s">
        <v>124</v>
      </c>
      <c r="C208" s="14">
        <v>790011</v>
      </c>
      <c r="D208" s="28">
        <v>2</v>
      </c>
      <c r="E208" s="17" t="s">
        <v>124</v>
      </c>
      <c r="F208" s="14">
        <v>790011</v>
      </c>
      <c r="G208" s="6">
        <f t="shared" si="4"/>
        <v>0</v>
      </c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35"/>
      <c r="AY208" s="35"/>
      <c r="AZ208" s="35"/>
      <c r="BA208" s="35"/>
      <c r="BB208" s="35"/>
      <c r="BC208" s="35"/>
      <c r="BD208" s="35"/>
      <c r="BE208" s="35"/>
      <c r="BF208" s="35"/>
      <c r="BG208" s="35"/>
      <c r="BH208" s="35"/>
      <c r="BI208" s="35"/>
    </row>
    <row r="209" spans="1:61" s="7" customFormat="1" ht="30" customHeight="1" x14ac:dyDescent="0.3">
      <c r="A209" s="28">
        <v>3</v>
      </c>
      <c r="B209" s="17" t="s">
        <v>170</v>
      </c>
      <c r="C209" s="14">
        <v>530822</v>
      </c>
      <c r="D209" s="28">
        <v>3</v>
      </c>
      <c r="E209" s="17" t="s">
        <v>170</v>
      </c>
      <c r="F209" s="14">
        <v>530822</v>
      </c>
      <c r="G209" s="6">
        <f t="shared" si="4"/>
        <v>0</v>
      </c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  <c r="AV209" s="35"/>
      <c r="AW209" s="35"/>
      <c r="AX209" s="35"/>
      <c r="AY209" s="35"/>
      <c r="AZ209" s="35"/>
      <c r="BA209" s="35"/>
      <c r="BB209" s="35"/>
      <c r="BC209" s="35"/>
      <c r="BD209" s="35"/>
      <c r="BE209" s="35"/>
      <c r="BF209" s="35"/>
      <c r="BG209" s="35"/>
      <c r="BH209" s="35"/>
      <c r="BI209" s="35"/>
    </row>
    <row r="210" spans="1:61" s="7" customFormat="1" ht="30" customHeight="1" x14ac:dyDescent="0.3">
      <c r="A210" s="28">
        <v>4</v>
      </c>
      <c r="B210" s="17" t="s">
        <v>125</v>
      </c>
      <c r="C210" s="14">
        <f>1349090-800843</f>
        <v>548247</v>
      </c>
      <c r="D210" s="28">
        <v>4</v>
      </c>
      <c r="E210" s="17" t="s">
        <v>125</v>
      </c>
      <c r="F210" s="14">
        <f>1349090-800843</f>
        <v>548247</v>
      </c>
      <c r="G210" s="6">
        <f t="shared" si="4"/>
        <v>0</v>
      </c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5"/>
      <c r="BB210" s="35"/>
      <c r="BC210" s="35"/>
      <c r="BD210" s="35"/>
      <c r="BE210" s="35"/>
      <c r="BF210" s="35"/>
      <c r="BG210" s="35"/>
      <c r="BH210" s="35"/>
      <c r="BI210" s="35"/>
    </row>
    <row r="211" spans="1:61" s="7" customFormat="1" ht="30" customHeight="1" x14ac:dyDescent="0.3">
      <c r="A211" s="28">
        <v>5</v>
      </c>
      <c r="B211" s="17" t="s">
        <v>126</v>
      </c>
      <c r="C211" s="14">
        <f>1526034-382309</f>
        <v>1143725</v>
      </c>
      <c r="D211" s="28">
        <v>5</v>
      </c>
      <c r="E211" s="17" t="s">
        <v>126</v>
      </c>
      <c r="F211" s="14">
        <f>1526034-382309</f>
        <v>1143725</v>
      </c>
      <c r="G211" s="6">
        <f t="shared" si="4"/>
        <v>0</v>
      </c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  <c r="BA211" s="35"/>
      <c r="BB211" s="35"/>
      <c r="BC211" s="35"/>
      <c r="BD211" s="35"/>
      <c r="BE211" s="35"/>
      <c r="BF211" s="35"/>
      <c r="BG211" s="35"/>
      <c r="BH211" s="35"/>
      <c r="BI211" s="35"/>
    </row>
    <row r="212" spans="1:61" s="7" customFormat="1" ht="30" customHeight="1" x14ac:dyDescent="0.3">
      <c r="A212" s="28">
        <v>6</v>
      </c>
      <c r="B212" s="17" t="s">
        <v>127</v>
      </c>
      <c r="C212" s="14">
        <f>1466227.2-1225932</f>
        <v>240295.19999999995</v>
      </c>
      <c r="D212" s="28">
        <v>6</v>
      </c>
      <c r="E212" s="17" t="s">
        <v>127</v>
      </c>
      <c r="F212" s="14">
        <f>1466227.2-1225932</f>
        <v>240295.19999999995</v>
      </c>
      <c r="G212" s="6">
        <f t="shared" ref="G212:G275" si="5">F212-C212</f>
        <v>0</v>
      </c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  <c r="BA212" s="35"/>
      <c r="BB212" s="35"/>
      <c r="BC212" s="35"/>
      <c r="BD212" s="35"/>
      <c r="BE212" s="35"/>
      <c r="BF212" s="35"/>
      <c r="BG212" s="35"/>
      <c r="BH212" s="35"/>
      <c r="BI212" s="35"/>
    </row>
    <row r="213" spans="1:61" s="7" customFormat="1" ht="30" customHeight="1" x14ac:dyDescent="0.3">
      <c r="A213" s="28">
        <v>7</v>
      </c>
      <c r="B213" s="17" t="s">
        <v>128</v>
      </c>
      <c r="C213" s="14">
        <f>149686-40737</f>
        <v>108949</v>
      </c>
      <c r="D213" s="28">
        <v>7</v>
      </c>
      <c r="E213" s="17" t="s">
        <v>128</v>
      </c>
      <c r="F213" s="14">
        <f>149686-40737</f>
        <v>108949</v>
      </c>
      <c r="G213" s="6">
        <f t="shared" si="5"/>
        <v>0</v>
      </c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  <c r="BE213" s="35"/>
      <c r="BF213" s="35"/>
      <c r="BG213" s="35"/>
      <c r="BH213" s="35"/>
      <c r="BI213" s="35"/>
    </row>
    <row r="214" spans="1:61" s="7" customFormat="1" ht="30" customHeight="1" x14ac:dyDescent="0.3">
      <c r="A214" s="28">
        <v>8</v>
      </c>
      <c r="B214" s="17" t="s">
        <v>129</v>
      </c>
      <c r="C214" s="14">
        <f>634234-159653</f>
        <v>474581</v>
      </c>
      <c r="D214" s="28">
        <v>8</v>
      </c>
      <c r="E214" s="17" t="s">
        <v>129</v>
      </c>
      <c r="F214" s="14">
        <f>634234-159653</f>
        <v>474581</v>
      </c>
      <c r="G214" s="6">
        <f t="shared" si="5"/>
        <v>0</v>
      </c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  <c r="BE214" s="35"/>
      <c r="BF214" s="35"/>
      <c r="BG214" s="35"/>
      <c r="BH214" s="35"/>
      <c r="BI214" s="35"/>
    </row>
    <row r="215" spans="1:61" s="7" customFormat="1" ht="15" customHeight="1" x14ac:dyDescent="0.3">
      <c r="A215" s="28"/>
      <c r="B215" s="11" t="s">
        <v>12</v>
      </c>
      <c r="C215" s="4">
        <f>SUM(C207:C214)</f>
        <v>6836630.2000000002</v>
      </c>
      <c r="D215" s="28"/>
      <c r="E215" s="11" t="s">
        <v>12</v>
      </c>
      <c r="F215" s="4">
        <f>SUM(F207:F214)</f>
        <v>6836630.2000000002</v>
      </c>
      <c r="G215" s="4">
        <f t="shared" si="5"/>
        <v>0</v>
      </c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  <c r="BA215" s="35"/>
      <c r="BB215" s="35"/>
      <c r="BC215" s="35"/>
      <c r="BD215" s="35"/>
      <c r="BE215" s="35"/>
      <c r="BF215" s="35"/>
      <c r="BG215" s="35"/>
      <c r="BH215" s="35"/>
      <c r="BI215" s="35"/>
    </row>
    <row r="216" spans="1:61" s="7" customFormat="1" ht="15" customHeight="1" x14ac:dyDescent="0.3">
      <c r="A216" s="54" t="s">
        <v>1</v>
      </c>
      <c r="B216" s="54"/>
      <c r="C216" s="54"/>
      <c r="D216" s="54" t="s">
        <v>1</v>
      </c>
      <c r="E216" s="54"/>
      <c r="F216" s="54"/>
      <c r="G216" s="6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  <c r="BA216" s="35"/>
      <c r="BB216" s="35"/>
      <c r="BC216" s="35"/>
      <c r="BD216" s="35"/>
      <c r="BE216" s="35"/>
      <c r="BF216" s="35"/>
      <c r="BG216" s="35"/>
      <c r="BH216" s="35"/>
      <c r="BI216" s="35"/>
    </row>
    <row r="217" spans="1:61" s="7" customFormat="1" ht="30" customHeight="1" x14ac:dyDescent="0.3">
      <c r="A217" s="28">
        <v>1</v>
      </c>
      <c r="B217" s="12" t="s">
        <v>220</v>
      </c>
      <c r="C217" s="9">
        <f>3204228+3700000</f>
        <v>6904228</v>
      </c>
      <c r="D217" s="28">
        <v>1</v>
      </c>
      <c r="E217" s="12" t="s">
        <v>220</v>
      </c>
      <c r="F217" s="9">
        <f>3204228+3700000</f>
        <v>6904228</v>
      </c>
      <c r="G217" s="6">
        <f t="shared" si="5"/>
        <v>0</v>
      </c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  <c r="BA217" s="35"/>
      <c r="BB217" s="35"/>
      <c r="BC217" s="35"/>
      <c r="BD217" s="35"/>
      <c r="BE217" s="35"/>
      <c r="BF217" s="35"/>
      <c r="BG217" s="35"/>
      <c r="BH217" s="35"/>
      <c r="BI217" s="35"/>
    </row>
    <row r="218" spans="1:61" s="7" customFormat="1" ht="15" customHeight="1" x14ac:dyDescent="0.3">
      <c r="A218" s="28"/>
      <c r="B218" s="11" t="s">
        <v>12</v>
      </c>
      <c r="C218" s="4">
        <f>SUM(C217:C217)</f>
        <v>6904228</v>
      </c>
      <c r="D218" s="28"/>
      <c r="E218" s="11" t="s">
        <v>12</v>
      </c>
      <c r="F218" s="4">
        <f>SUM(F217:F217)</f>
        <v>6904228</v>
      </c>
      <c r="G218" s="4">
        <f t="shared" si="5"/>
        <v>0</v>
      </c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  <c r="BA218" s="35"/>
      <c r="BB218" s="35"/>
      <c r="BC218" s="35"/>
      <c r="BD218" s="35"/>
      <c r="BE218" s="35"/>
      <c r="BF218" s="35"/>
      <c r="BG218" s="35"/>
      <c r="BH218" s="35"/>
      <c r="BI218" s="35"/>
    </row>
    <row r="219" spans="1:61" s="7" customFormat="1" ht="15" customHeight="1" x14ac:dyDescent="0.3">
      <c r="A219" s="54" t="s">
        <v>23</v>
      </c>
      <c r="B219" s="54"/>
      <c r="C219" s="54"/>
      <c r="D219" s="54" t="s">
        <v>23</v>
      </c>
      <c r="E219" s="54"/>
      <c r="F219" s="54"/>
      <c r="G219" s="6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  <c r="AV219" s="35"/>
      <c r="AW219" s="35"/>
      <c r="AX219" s="35"/>
      <c r="AY219" s="35"/>
      <c r="AZ219" s="35"/>
      <c r="BA219" s="35"/>
      <c r="BB219" s="35"/>
      <c r="BC219" s="35"/>
      <c r="BD219" s="35"/>
      <c r="BE219" s="35"/>
      <c r="BF219" s="35"/>
      <c r="BG219" s="35"/>
      <c r="BH219" s="35"/>
      <c r="BI219" s="35"/>
    </row>
    <row r="220" spans="1:61" s="7" customFormat="1" ht="42" customHeight="1" x14ac:dyDescent="0.3">
      <c r="A220" s="28">
        <v>1</v>
      </c>
      <c r="B220" s="8" t="s">
        <v>221</v>
      </c>
      <c r="C220" s="9">
        <v>173505</v>
      </c>
      <c r="D220" s="28">
        <v>1</v>
      </c>
      <c r="E220" s="8" t="s">
        <v>221</v>
      </c>
      <c r="F220" s="9">
        <v>173505</v>
      </c>
      <c r="G220" s="6">
        <f t="shared" si="5"/>
        <v>0</v>
      </c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  <c r="BA220" s="35"/>
      <c r="BB220" s="35"/>
      <c r="BC220" s="35"/>
      <c r="BD220" s="35"/>
      <c r="BE220" s="35"/>
      <c r="BF220" s="35"/>
      <c r="BG220" s="35"/>
      <c r="BH220" s="35"/>
      <c r="BI220" s="35"/>
    </row>
    <row r="221" spans="1:61" s="7" customFormat="1" ht="30" customHeight="1" x14ac:dyDescent="0.3">
      <c r="A221" s="28">
        <v>2</v>
      </c>
      <c r="B221" s="8" t="s">
        <v>91</v>
      </c>
      <c r="C221" s="9">
        <v>22150000</v>
      </c>
      <c r="D221" s="28">
        <v>2</v>
      </c>
      <c r="E221" s="8" t="s">
        <v>91</v>
      </c>
      <c r="F221" s="9">
        <v>22150000</v>
      </c>
      <c r="G221" s="6">
        <f t="shared" si="5"/>
        <v>0</v>
      </c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  <c r="AX221" s="35"/>
      <c r="AY221" s="35"/>
      <c r="AZ221" s="35"/>
      <c r="BA221" s="35"/>
      <c r="BB221" s="35"/>
      <c r="BC221" s="35"/>
      <c r="BD221" s="35"/>
      <c r="BE221" s="35"/>
      <c r="BF221" s="35"/>
      <c r="BG221" s="35"/>
      <c r="BH221" s="35"/>
      <c r="BI221" s="35"/>
    </row>
    <row r="222" spans="1:61" s="7" customFormat="1" ht="30" customHeight="1" x14ac:dyDescent="0.3">
      <c r="A222" s="28">
        <v>3</v>
      </c>
      <c r="B222" s="8" t="s">
        <v>222</v>
      </c>
      <c r="C222" s="9">
        <v>3300000</v>
      </c>
      <c r="D222" s="28">
        <v>3</v>
      </c>
      <c r="E222" s="8" t="s">
        <v>222</v>
      </c>
      <c r="F222" s="9">
        <v>3300000</v>
      </c>
      <c r="G222" s="6">
        <f t="shared" si="5"/>
        <v>0</v>
      </c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  <c r="AV222" s="35"/>
      <c r="AW222" s="35"/>
      <c r="AX222" s="35"/>
      <c r="AY222" s="35"/>
      <c r="AZ222" s="35"/>
      <c r="BA222" s="35"/>
      <c r="BB222" s="35"/>
      <c r="BC222" s="35"/>
      <c r="BD222" s="35"/>
      <c r="BE222" s="35"/>
      <c r="BF222" s="35"/>
      <c r="BG222" s="35"/>
      <c r="BH222" s="35"/>
      <c r="BI222" s="35"/>
    </row>
    <row r="223" spans="1:61" s="7" customFormat="1" ht="15" customHeight="1" x14ac:dyDescent="0.3">
      <c r="A223" s="28"/>
      <c r="B223" s="11" t="s">
        <v>12</v>
      </c>
      <c r="C223" s="4">
        <f>SUM(C220:C222)</f>
        <v>25623505</v>
      </c>
      <c r="D223" s="28"/>
      <c r="E223" s="11" t="s">
        <v>12</v>
      </c>
      <c r="F223" s="4">
        <f>SUM(F220:F222)</f>
        <v>25623505</v>
      </c>
      <c r="G223" s="4">
        <f t="shared" si="5"/>
        <v>0</v>
      </c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/>
      <c r="AZ223" s="35"/>
      <c r="BA223" s="35"/>
      <c r="BB223" s="35"/>
      <c r="BC223" s="35"/>
      <c r="BD223" s="35"/>
      <c r="BE223" s="35"/>
      <c r="BF223" s="35"/>
      <c r="BG223" s="35"/>
      <c r="BH223" s="35"/>
      <c r="BI223" s="35"/>
    </row>
    <row r="224" spans="1:61" s="7" customFormat="1" ht="15" customHeight="1" x14ac:dyDescent="0.3">
      <c r="A224" s="54" t="s">
        <v>92</v>
      </c>
      <c r="B224" s="54"/>
      <c r="C224" s="54"/>
      <c r="D224" s="54" t="s">
        <v>92</v>
      </c>
      <c r="E224" s="54"/>
      <c r="F224" s="54"/>
      <c r="G224" s="6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  <c r="BA224" s="35"/>
      <c r="BB224" s="35"/>
      <c r="BC224" s="35"/>
      <c r="BD224" s="35"/>
      <c r="BE224" s="35"/>
      <c r="BF224" s="35"/>
      <c r="BG224" s="35"/>
      <c r="BH224" s="35"/>
      <c r="BI224" s="35"/>
    </row>
    <row r="225" spans="1:61" s="7" customFormat="1" ht="30" customHeight="1" x14ac:dyDescent="0.3">
      <c r="A225" s="28">
        <v>1</v>
      </c>
      <c r="B225" s="8" t="s">
        <v>223</v>
      </c>
      <c r="C225" s="9">
        <v>493402</v>
      </c>
      <c r="D225" s="28">
        <v>1</v>
      </c>
      <c r="E225" s="8" t="s">
        <v>223</v>
      </c>
      <c r="F225" s="9">
        <v>493402</v>
      </c>
      <c r="G225" s="6">
        <f t="shared" si="5"/>
        <v>0</v>
      </c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  <c r="BA225" s="35"/>
      <c r="BB225" s="35"/>
      <c r="BC225" s="35"/>
      <c r="BD225" s="35"/>
      <c r="BE225" s="35"/>
      <c r="BF225" s="35"/>
      <c r="BG225" s="35"/>
      <c r="BH225" s="35"/>
      <c r="BI225" s="35"/>
    </row>
    <row r="226" spans="1:61" s="7" customFormat="1" ht="15" customHeight="1" x14ac:dyDescent="0.3">
      <c r="A226" s="28"/>
      <c r="B226" s="11" t="s">
        <v>12</v>
      </c>
      <c r="C226" s="4">
        <f>SUM(C225:C225)</f>
        <v>493402</v>
      </c>
      <c r="D226" s="28"/>
      <c r="E226" s="11" t="s">
        <v>12</v>
      </c>
      <c r="F226" s="4">
        <f>SUM(F225:F225)</f>
        <v>493402</v>
      </c>
      <c r="G226" s="4">
        <f t="shared" si="5"/>
        <v>0</v>
      </c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  <c r="AT226" s="35"/>
      <c r="AU226" s="35"/>
      <c r="AV226" s="35"/>
      <c r="AW226" s="35"/>
      <c r="AX226" s="35"/>
      <c r="AY226" s="35"/>
      <c r="AZ226" s="35"/>
      <c r="BA226" s="35"/>
      <c r="BB226" s="35"/>
      <c r="BC226" s="35"/>
      <c r="BD226" s="35"/>
      <c r="BE226" s="35"/>
      <c r="BF226" s="35"/>
      <c r="BG226" s="35"/>
      <c r="BH226" s="35"/>
      <c r="BI226" s="35"/>
    </row>
    <row r="227" spans="1:61" s="7" customFormat="1" ht="15" customHeight="1" x14ac:dyDescent="0.3">
      <c r="A227" s="55" t="s">
        <v>45</v>
      </c>
      <c r="B227" s="55"/>
      <c r="C227" s="55"/>
      <c r="D227" s="55" t="s">
        <v>45</v>
      </c>
      <c r="E227" s="55"/>
      <c r="F227" s="55"/>
      <c r="G227" s="6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5"/>
      <c r="AZ227" s="35"/>
      <c r="BA227" s="35"/>
      <c r="BB227" s="35"/>
      <c r="BC227" s="35"/>
      <c r="BD227" s="35"/>
      <c r="BE227" s="35"/>
      <c r="BF227" s="35"/>
      <c r="BG227" s="35"/>
      <c r="BH227" s="35"/>
      <c r="BI227" s="35"/>
    </row>
    <row r="228" spans="1:61" s="7" customFormat="1" ht="30" customHeight="1" x14ac:dyDescent="0.3">
      <c r="A228" s="28">
        <v>1</v>
      </c>
      <c r="B228" s="12" t="s">
        <v>93</v>
      </c>
      <c r="C228" s="9">
        <v>3000000</v>
      </c>
      <c r="D228" s="28">
        <v>1</v>
      </c>
      <c r="E228" s="12" t="s">
        <v>93</v>
      </c>
      <c r="F228" s="9">
        <v>3000000</v>
      </c>
      <c r="G228" s="6">
        <f t="shared" si="5"/>
        <v>0</v>
      </c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  <c r="AT228" s="35"/>
      <c r="AU228" s="35"/>
      <c r="AV228" s="35"/>
      <c r="AW228" s="35"/>
      <c r="AX228" s="35"/>
      <c r="AY228" s="35"/>
      <c r="AZ228" s="35"/>
      <c r="BA228" s="35"/>
      <c r="BB228" s="35"/>
      <c r="BC228" s="35"/>
      <c r="BD228" s="35"/>
      <c r="BE228" s="35"/>
      <c r="BF228" s="35"/>
      <c r="BG228" s="35"/>
      <c r="BH228" s="35"/>
      <c r="BI228" s="35"/>
    </row>
    <row r="229" spans="1:61" s="7" customFormat="1" ht="42" customHeight="1" x14ac:dyDescent="0.3">
      <c r="A229" s="28">
        <v>2</v>
      </c>
      <c r="B229" s="12" t="s">
        <v>130</v>
      </c>
      <c r="C229" s="9">
        <v>1333334</v>
      </c>
      <c r="D229" s="28">
        <v>2</v>
      </c>
      <c r="E229" s="12" t="s">
        <v>130</v>
      </c>
      <c r="F229" s="9">
        <v>1333334</v>
      </c>
      <c r="G229" s="6">
        <f t="shared" si="5"/>
        <v>0</v>
      </c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  <c r="AT229" s="35"/>
      <c r="AU229" s="35"/>
      <c r="AV229" s="35"/>
      <c r="AW229" s="35"/>
      <c r="AX229" s="35"/>
      <c r="AY229" s="35"/>
      <c r="AZ229" s="35"/>
      <c r="BA229" s="35"/>
      <c r="BB229" s="35"/>
      <c r="BC229" s="35"/>
      <c r="BD229" s="35"/>
      <c r="BE229" s="35"/>
      <c r="BF229" s="35"/>
      <c r="BG229" s="35"/>
      <c r="BH229" s="35"/>
      <c r="BI229" s="35"/>
    </row>
    <row r="230" spans="1:61" s="7" customFormat="1" ht="15" customHeight="1" x14ac:dyDescent="0.3">
      <c r="A230" s="28"/>
      <c r="B230" s="11" t="s">
        <v>12</v>
      </c>
      <c r="C230" s="4">
        <f>SUM(C228:C229)</f>
        <v>4333334</v>
      </c>
      <c r="D230" s="28"/>
      <c r="E230" s="11" t="s">
        <v>12</v>
      </c>
      <c r="F230" s="4">
        <f>SUM(F228:F229)</f>
        <v>4333334</v>
      </c>
      <c r="G230" s="4">
        <f t="shared" si="5"/>
        <v>0</v>
      </c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35"/>
      <c r="AT230" s="35"/>
      <c r="AU230" s="35"/>
      <c r="AV230" s="35"/>
      <c r="AW230" s="35"/>
      <c r="AX230" s="35"/>
      <c r="AY230" s="35"/>
      <c r="AZ230" s="35"/>
      <c r="BA230" s="35"/>
      <c r="BB230" s="35"/>
      <c r="BC230" s="35"/>
      <c r="BD230" s="35"/>
      <c r="BE230" s="35"/>
      <c r="BF230" s="35"/>
      <c r="BG230" s="35"/>
      <c r="BH230" s="35"/>
      <c r="BI230" s="35"/>
    </row>
    <row r="231" spans="1:61" s="7" customFormat="1" ht="15" customHeight="1" x14ac:dyDescent="0.3">
      <c r="A231" s="28"/>
      <c r="B231" s="11" t="s">
        <v>38</v>
      </c>
      <c r="C231" s="4">
        <f>C218+C215+C205+C199+C196+C193+C187+C181+C223+C226+C230+C190</f>
        <v>92319345.200000003</v>
      </c>
      <c r="D231" s="28"/>
      <c r="E231" s="11" t="s">
        <v>38</v>
      </c>
      <c r="F231" s="4">
        <f>F218+F215+F205+F199+F196+F193+F187+F181+F223+F226+F230+F190</f>
        <v>102976345.2</v>
      </c>
      <c r="G231" s="4">
        <f t="shared" si="5"/>
        <v>10657000</v>
      </c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5"/>
      <c r="BB231" s="35"/>
      <c r="BC231" s="35"/>
      <c r="BD231" s="35"/>
      <c r="BE231" s="35"/>
      <c r="BF231" s="35"/>
      <c r="BG231" s="35"/>
      <c r="BH231" s="35"/>
      <c r="BI231" s="35"/>
    </row>
    <row r="232" spans="1:61" s="7" customFormat="1" ht="15" customHeight="1" x14ac:dyDescent="0.3">
      <c r="A232" s="53" t="s">
        <v>39</v>
      </c>
      <c r="B232" s="53"/>
      <c r="C232" s="53"/>
      <c r="D232" s="53" t="s">
        <v>39</v>
      </c>
      <c r="E232" s="53"/>
      <c r="F232" s="53"/>
      <c r="G232" s="6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  <c r="BA232" s="35"/>
      <c r="BB232" s="35"/>
      <c r="BC232" s="35"/>
      <c r="BD232" s="35"/>
      <c r="BE232" s="35"/>
      <c r="BF232" s="35"/>
      <c r="BG232" s="35"/>
      <c r="BH232" s="35"/>
      <c r="BI232" s="35"/>
    </row>
    <row r="233" spans="1:61" s="7" customFormat="1" ht="15" customHeight="1" x14ac:dyDescent="0.3">
      <c r="A233" s="54" t="s">
        <v>26</v>
      </c>
      <c r="B233" s="54"/>
      <c r="C233" s="54"/>
      <c r="D233" s="54" t="s">
        <v>26</v>
      </c>
      <c r="E233" s="54"/>
      <c r="F233" s="54"/>
      <c r="G233" s="6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  <c r="BC233" s="35"/>
      <c r="BD233" s="35"/>
      <c r="BE233" s="35"/>
      <c r="BF233" s="35"/>
      <c r="BG233" s="35"/>
      <c r="BH233" s="35"/>
      <c r="BI233" s="35"/>
    </row>
    <row r="234" spans="1:61" s="7" customFormat="1" ht="42" customHeight="1" x14ac:dyDescent="0.3">
      <c r="A234" s="28">
        <v>1</v>
      </c>
      <c r="B234" s="5" t="s">
        <v>171</v>
      </c>
      <c r="C234" s="9">
        <v>700000</v>
      </c>
      <c r="D234" s="28">
        <v>1</v>
      </c>
      <c r="E234" s="5" t="s">
        <v>171</v>
      </c>
      <c r="F234" s="9">
        <v>700000</v>
      </c>
      <c r="G234" s="6">
        <f t="shared" si="5"/>
        <v>0</v>
      </c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35"/>
      <c r="BD234" s="35"/>
      <c r="BE234" s="35"/>
      <c r="BF234" s="35"/>
      <c r="BG234" s="35"/>
      <c r="BH234" s="35"/>
      <c r="BI234" s="35"/>
    </row>
    <row r="235" spans="1:61" s="7" customFormat="1" ht="51.75" customHeight="1" x14ac:dyDescent="0.3">
      <c r="A235" s="28">
        <v>2</v>
      </c>
      <c r="B235" s="5" t="s">
        <v>137</v>
      </c>
      <c r="C235" s="9">
        <v>1190000</v>
      </c>
      <c r="D235" s="28">
        <v>2</v>
      </c>
      <c r="E235" s="5" t="s">
        <v>137</v>
      </c>
      <c r="F235" s="9">
        <v>1190000</v>
      </c>
      <c r="G235" s="6">
        <f t="shared" si="5"/>
        <v>0</v>
      </c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5"/>
      <c r="BB235" s="35"/>
      <c r="BC235" s="35"/>
      <c r="BD235" s="35"/>
      <c r="BE235" s="35"/>
      <c r="BF235" s="35"/>
      <c r="BG235" s="35"/>
      <c r="BH235" s="35"/>
      <c r="BI235" s="35"/>
    </row>
    <row r="236" spans="1:61" s="7" customFormat="1" ht="15" customHeight="1" x14ac:dyDescent="0.3">
      <c r="A236" s="28"/>
      <c r="B236" s="11" t="s">
        <v>12</v>
      </c>
      <c r="C236" s="4">
        <f>SUM(C234:C235)</f>
        <v>1890000</v>
      </c>
      <c r="D236" s="28"/>
      <c r="E236" s="11" t="s">
        <v>12</v>
      </c>
      <c r="F236" s="4">
        <f>SUM(F234:F235)</f>
        <v>1890000</v>
      </c>
      <c r="G236" s="4">
        <f t="shared" si="5"/>
        <v>0</v>
      </c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/>
      <c r="AV236" s="35"/>
      <c r="AW236" s="35"/>
      <c r="AX236" s="35"/>
      <c r="AY236" s="35"/>
      <c r="AZ236" s="35"/>
      <c r="BA236" s="35"/>
      <c r="BB236" s="35"/>
      <c r="BC236" s="35"/>
      <c r="BD236" s="35"/>
      <c r="BE236" s="35"/>
      <c r="BF236" s="35"/>
      <c r="BG236" s="35"/>
      <c r="BH236" s="35"/>
      <c r="BI236" s="35"/>
    </row>
    <row r="237" spans="1:61" s="7" customFormat="1" ht="15" customHeight="1" x14ac:dyDescent="0.3">
      <c r="A237" s="54" t="s">
        <v>20</v>
      </c>
      <c r="B237" s="54"/>
      <c r="C237" s="54"/>
      <c r="D237" s="54" t="s">
        <v>20</v>
      </c>
      <c r="E237" s="54"/>
      <c r="F237" s="54"/>
      <c r="G237" s="6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  <c r="AV237" s="35"/>
      <c r="AW237" s="35"/>
      <c r="AX237" s="35"/>
      <c r="AY237" s="35"/>
      <c r="AZ237" s="35"/>
      <c r="BA237" s="35"/>
      <c r="BB237" s="35"/>
      <c r="BC237" s="35"/>
      <c r="BD237" s="35"/>
      <c r="BE237" s="35"/>
      <c r="BF237" s="35"/>
      <c r="BG237" s="35"/>
      <c r="BH237" s="35"/>
      <c r="BI237" s="35"/>
    </row>
    <row r="238" spans="1:61" s="7" customFormat="1" ht="30" customHeight="1" x14ac:dyDescent="0.3">
      <c r="A238" s="45">
        <v>1</v>
      </c>
      <c r="B238" s="46" t="s">
        <v>60</v>
      </c>
      <c r="C238" s="49">
        <f>5015594-1922859-657275</f>
        <v>2435460</v>
      </c>
      <c r="D238" s="28">
        <v>1</v>
      </c>
      <c r="E238" s="8" t="s">
        <v>60</v>
      </c>
      <c r="F238" s="9">
        <f>5015594-1922859-657275</f>
        <v>2435460</v>
      </c>
      <c r="G238" s="6">
        <f t="shared" si="5"/>
        <v>0</v>
      </c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  <c r="AZ238" s="35"/>
      <c r="BA238" s="35"/>
      <c r="BB238" s="35"/>
      <c r="BC238" s="35"/>
      <c r="BD238" s="35"/>
      <c r="BE238" s="35"/>
      <c r="BF238" s="35"/>
      <c r="BG238" s="35"/>
      <c r="BH238" s="35"/>
      <c r="BI238" s="35"/>
    </row>
    <row r="239" spans="1:61" s="7" customFormat="1" ht="42" customHeight="1" x14ac:dyDescent="0.3">
      <c r="A239" s="28">
        <v>2</v>
      </c>
      <c r="B239" s="8" t="s">
        <v>172</v>
      </c>
      <c r="C239" s="9">
        <v>310000</v>
      </c>
      <c r="D239" s="28">
        <v>2</v>
      </c>
      <c r="E239" s="8" t="s">
        <v>172</v>
      </c>
      <c r="F239" s="9">
        <v>310000</v>
      </c>
      <c r="G239" s="6">
        <f t="shared" si="5"/>
        <v>0</v>
      </c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  <c r="BE239" s="35"/>
      <c r="BF239" s="35"/>
      <c r="BG239" s="35"/>
      <c r="BH239" s="35"/>
      <c r="BI239" s="35"/>
    </row>
    <row r="240" spans="1:61" s="7" customFormat="1" ht="30" customHeight="1" x14ac:dyDescent="0.3">
      <c r="A240" s="28">
        <v>3</v>
      </c>
      <c r="B240" s="8" t="s">
        <v>144</v>
      </c>
      <c r="C240" s="18">
        <v>958054</v>
      </c>
      <c r="D240" s="28">
        <v>3</v>
      </c>
      <c r="E240" s="8" t="s">
        <v>144</v>
      </c>
      <c r="F240" s="18">
        <v>958054</v>
      </c>
      <c r="G240" s="6">
        <f t="shared" si="5"/>
        <v>0</v>
      </c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/>
      <c r="AY240" s="35"/>
      <c r="AZ240" s="35"/>
      <c r="BA240" s="35"/>
      <c r="BB240" s="35"/>
      <c r="BC240" s="35"/>
      <c r="BD240" s="35"/>
      <c r="BE240" s="35"/>
      <c r="BF240" s="35"/>
      <c r="BG240" s="35"/>
      <c r="BH240" s="35"/>
      <c r="BI240" s="35"/>
    </row>
    <row r="241" spans="1:61" s="7" customFormat="1" ht="15" customHeight="1" x14ac:dyDescent="0.3">
      <c r="A241" s="28"/>
      <c r="B241" s="11" t="s">
        <v>12</v>
      </c>
      <c r="C241" s="4">
        <f>SUM(C238:C240)</f>
        <v>3703514</v>
      </c>
      <c r="D241" s="28"/>
      <c r="E241" s="11" t="s">
        <v>12</v>
      </c>
      <c r="F241" s="4">
        <f>SUM(F238:F240)</f>
        <v>3703514</v>
      </c>
      <c r="G241" s="4">
        <f t="shared" si="5"/>
        <v>0</v>
      </c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  <c r="AT241" s="35"/>
      <c r="AU241" s="35"/>
      <c r="AV241" s="35"/>
      <c r="AW241" s="35"/>
      <c r="AX241" s="35"/>
      <c r="AY241" s="35"/>
      <c r="AZ241" s="35"/>
      <c r="BA241" s="35"/>
      <c r="BB241" s="35"/>
      <c r="BC241" s="35"/>
      <c r="BD241" s="35"/>
      <c r="BE241" s="35"/>
      <c r="BF241" s="35"/>
      <c r="BG241" s="35"/>
      <c r="BH241" s="35"/>
      <c r="BI241" s="35"/>
    </row>
    <row r="242" spans="1:61" s="7" customFormat="1" ht="15" customHeight="1" x14ac:dyDescent="0.3">
      <c r="A242" s="54" t="s">
        <v>28</v>
      </c>
      <c r="B242" s="54"/>
      <c r="C242" s="54"/>
      <c r="D242" s="54" t="s">
        <v>28</v>
      </c>
      <c r="E242" s="54"/>
      <c r="F242" s="54"/>
      <c r="G242" s="4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35"/>
      <c r="BB242" s="35"/>
      <c r="BC242" s="35"/>
      <c r="BD242" s="35"/>
      <c r="BE242" s="35"/>
      <c r="BF242" s="35"/>
      <c r="BG242" s="35"/>
      <c r="BH242" s="35"/>
      <c r="BI242" s="35"/>
    </row>
    <row r="243" spans="1:61" s="7" customFormat="1" ht="30" customHeight="1" x14ac:dyDescent="0.3">
      <c r="A243" s="28">
        <v>1</v>
      </c>
      <c r="B243" s="12" t="s">
        <v>72</v>
      </c>
      <c r="C243" s="9">
        <v>1219833</v>
      </c>
      <c r="D243" s="28">
        <v>1</v>
      </c>
      <c r="E243" s="12" t="s">
        <v>72</v>
      </c>
      <c r="F243" s="9">
        <f>1219833+664118</f>
        <v>1883951</v>
      </c>
      <c r="G243" s="6">
        <f t="shared" si="5"/>
        <v>664118</v>
      </c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  <c r="AX243" s="35"/>
      <c r="AY243" s="35"/>
      <c r="AZ243" s="35"/>
      <c r="BA243" s="35"/>
      <c r="BB243" s="35"/>
      <c r="BC243" s="35"/>
      <c r="BD243" s="35"/>
      <c r="BE243" s="35"/>
      <c r="BF243" s="35"/>
      <c r="BG243" s="35"/>
      <c r="BH243" s="35"/>
      <c r="BI243" s="35"/>
    </row>
    <row r="244" spans="1:61" s="7" customFormat="1" ht="15" customHeight="1" x14ac:dyDescent="0.3">
      <c r="A244" s="28"/>
      <c r="B244" s="11" t="s">
        <v>12</v>
      </c>
      <c r="C244" s="4">
        <f>SUM(C243:C243)</f>
        <v>1219833</v>
      </c>
      <c r="D244" s="28"/>
      <c r="E244" s="11" t="s">
        <v>12</v>
      </c>
      <c r="F244" s="4">
        <f>SUM(F243:F243)</f>
        <v>1883951</v>
      </c>
      <c r="G244" s="4">
        <f t="shared" si="5"/>
        <v>664118</v>
      </c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  <c r="AX244" s="35"/>
      <c r="AY244" s="35"/>
      <c r="AZ244" s="35"/>
      <c r="BA244" s="35"/>
      <c r="BB244" s="35"/>
      <c r="BC244" s="35"/>
      <c r="BD244" s="35"/>
      <c r="BE244" s="35"/>
      <c r="BF244" s="35"/>
      <c r="BG244" s="35"/>
      <c r="BH244" s="35"/>
      <c r="BI244" s="35"/>
    </row>
    <row r="245" spans="1:61" s="7" customFormat="1" ht="15" customHeight="1" x14ac:dyDescent="0.3">
      <c r="A245" s="54" t="s">
        <v>46</v>
      </c>
      <c r="B245" s="54"/>
      <c r="C245" s="54"/>
      <c r="D245" s="54" t="s">
        <v>46</v>
      </c>
      <c r="E245" s="54"/>
      <c r="F245" s="54"/>
      <c r="G245" s="6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5"/>
      <c r="BA245" s="35"/>
      <c r="BB245" s="35"/>
      <c r="BC245" s="35"/>
      <c r="BD245" s="35"/>
      <c r="BE245" s="35"/>
      <c r="BF245" s="35"/>
      <c r="BG245" s="35"/>
      <c r="BH245" s="35"/>
      <c r="BI245" s="35"/>
    </row>
    <row r="246" spans="1:61" s="7" customFormat="1" ht="30" customHeight="1" x14ac:dyDescent="0.3">
      <c r="A246" s="28">
        <v>1</v>
      </c>
      <c r="B246" s="12" t="s">
        <v>71</v>
      </c>
      <c r="C246" s="9">
        <v>1053000</v>
      </c>
      <c r="D246" s="28">
        <v>1</v>
      </c>
      <c r="E246" s="12" t="s">
        <v>71</v>
      </c>
      <c r="F246" s="9">
        <v>1053000</v>
      </c>
      <c r="G246" s="6">
        <f t="shared" si="5"/>
        <v>0</v>
      </c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  <c r="AV246" s="35"/>
      <c r="AW246" s="35"/>
      <c r="AX246" s="35"/>
      <c r="AY246" s="35"/>
      <c r="AZ246" s="35"/>
      <c r="BA246" s="35"/>
      <c r="BB246" s="35"/>
      <c r="BC246" s="35"/>
      <c r="BD246" s="35"/>
      <c r="BE246" s="35"/>
      <c r="BF246" s="35"/>
      <c r="BG246" s="35"/>
      <c r="BH246" s="35"/>
      <c r="BI246" s="35"/>
    </row>
    <row r="247" spans="1:61" s="7" customFormat="1" ht="15" customHeight="1" x14ac:dyDescent="0.3">
      <c r="A247" s="28"/>
      <c r="B247" s="11" t="s">
        <v>12</v>
      </c>
      <c r="C247" s="4">
        <f>SUM(C246)</f>
        <v>1053000</v>
      </c>
      <c r="D247" s="28"/>
      <c r="E247" s="11" t="s">
        <v>12</v>
      </c>
      <c r="F247" s="4">
        <f>SUM(F246)</f>
        <v>1053000</v>
      </c>
      <c r="G247" s="4">
        <f t="shared" si="5"/>
        <v>0</v>
      </c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  <c r="AT247" s="35"/>
      <c r="AU247" s="35"/>
      <c r="AV247" s="35"/>
      <c r="AW247" s="35"/>
      <c r="AX247" s="35"/>
      <c r="AY247" s="35"/>
      <c r="AZ247" s="35"/>
      <c r="BA247" s="35"/>
      <c r="BB247" s="35"/>
      <c r="BC247" s="35"/>
      <c r="BD247" s="35"/>
      <c r="BE247" s="35"/>
      <c r="BF247" s="35"/>
      <c r="BG247" s="35"/>
      <c r="BH247" s="35"/>
      <c r="BI247" s="35"/>
    </row>
    <row r="248" spans="1:61" s="7" customFormat="1" ht="15" customHeight="1" x14ac:dyDescent="0.3">
      <c r="A248" s="55" t="s">
        <v>29</v>
      </c>
      <c r="B248" s="55"/>
      <c r="C248" s="55"/>
      <c r="D248" s="55" t="s">
        <v>29</v>
      </c>
      <c r="E248" s="55"/>
      <c r="F248" s="55"/>
      <c r="G248" s="6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  <c r="AV248" s="35"/>
      <c r="AW248" s="35"/>
      <c r="AX248" s="35"/>
      <c r="AY248" s="35"/>
      <c r="AZ248" s="35"/>
      <c r="BA248" s="35"/>
      <c r="BB248" s="35"/>
      <c r="BC248" s="35"/>
      <c r="BD248" s="35"/>
      <c r="BE248" s="35"/>
      <c r="BF248" s="35"/>
      <c r="BG248" s="35"/>
      <c r="BH248" s="35"/>
      <c r="BI248" s="35"/>
    </row>
    <row r="249" spans="1:61" s="7" customFormat="1" ht="61.5" customHeight="1" x14ac:dyDescent="0.3">
      <c r="A249" s="28">
        <v>1</v>
      </c>
      <c r="B249" s="13" t="s">
        <v>173</v>
      </c>
      <c r="C249" s="9">
        <v>525000</v>
      </c>
      <c r="D249" s="28">
        <v>1</v>
      </c>
      <c r="E249" s="13" t="s">
        <v>173</v>
      </c>
      <c r="F249" s="9">
        <v>525000</v>
      </c>
      <c r="G249" s="6">
        <f t="shared" si="5"/>
        <v>0</v>
      </c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  <c r="AS249" s="35"/>
      <c r="AT249" s="35"/>
      <c r="AU249" s="35"/>
      <c r="AV249" s="35"/>
      <c r="AW249" s="35"/>
      <c r="AX249" s="35"/>
      <c r="AY249" s="35"/>
      <c r="AZ249" s="35"/>
      <c r="BA249" s="35"/>
      <c r="BB249" s="35"/>
      <c r="BC249" s="35"/>
      <c r="BD249" s="35"/>
      <c r="BE249" s="35"/>
      <c r="BF249" s="35"/>
      <c r="BG249" s="35"/>
      <c r="BH249" s="35"/>
      <c r="BI249" s="35"/>
    </row>
    <row r="250" spans="1:61" s="7" customFormat="1" ht="15" customHeight="1" x14ac:dyDescent="0.3">
      <c r="A250" s="28"/>
      <c r="B250" s="11" t="s">
        <v>12</v>
      </c>
      <c r="C250" s="4">
        <f>SUM(C249:C249)</f>
        <v>525000</v>
      </c>
      <c r="D250" s="28"/>
      <c r="E250" s="11" t="s">
        <v>12</v>
      </c>
      <c r="F250" s="4">
        <f>SUM(F249:F249)</f>
        <v>525000</v>
      </c>
      <c r="G250" s="4">
        <f t="shared" si="5"/>
        <v>0</v>
      </c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  <c r="AS250" s="35"/>
      <c r="AT250" s="35"/>
      <c r="AU250" s="35"/>
      <c r="AV250" s="35"/>
      <c r="AW250" s="35"/>
      <c r="AX250" s="35"/>
      <c r="AY250" s="35"/>
      <c r="AZ250" s="35"/>
      <c r="BA250" s="35"/>
      <c r="BB250" s="35"/>
      <c r="BC250" s="35"/>
      <c r="BD250" s="35"/>
      <c r="BE250" s="35"/>
      <c r="BF250" s="35"/>
      <c r="BG250" s="35"/>
      <c r="BH250" s="35"/>
      <c r="BI250" s="35"/>
    </row>
    <row r="251" spans="1:61" s="7" customFormat="1" ht="15" customHeight="1" x14ac:dyDescent="0.3">
      <c r="A251" s="54" t="s">
        <v>47</v>
      </c>
      <c r="B251" s="54"/>
      <c r="C251" s="54"/>
      <c r="D251" s="54" t="s">
        <v>47</v>
      </c>
      <c r="E251" s="54"/>
      <c r="F251" s="54"/>
      <c r="G251" s="6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5"/>
      <c r="AY251" s="35"/>
      <c r="AZ251" s="35"/>
      <c r="BA251" s="35"/>
      <c r="BB251" s="35"/>
      <c r="BC251" s="35"/>
      <c r="BD251" s="35"/>
      <c r="BE251" s="35"/>
      <c r="BF251" s="35"/>
      <c r="BG251" s="35"/>
      <c r="BH251" s="35"/>
      <c r="BI251" s="35"/>
    </row>
    <row r="252" spans="1:61" s="7" customFormat="1" ht="30" customHeight="1" x14ac:dyDescent="0.3">
      <c r="A252" s="45">
        <v>1</v>
      </c>
      <c r="B252" s="46" t="s">
        <v>73</v>
      </c>
      <c r="C252" s="49">
        <f>1834181-176931</f>
        <v>1657250</v>
      </c>
      <c r="D252" s="28">
        <v>1</v>
      </c>
      <c r="E252" s="8" t="s">
        <v>73</v>
      </c>
      <c r="F252" s="9">
        <f>1834181-176931</f>
        <v>1657250</v>
      </c>
      <c r="G252" s="6">
        <f t="shared" si="5"/>
        <v>0</v>
      </c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  <c r="AZ252" s="35"/>
      <c r="BA252" s="35"/>
      <c r="BB252" s="35"/>
      <c r="BC252" s="35"/>
      <c r="BD252" s="35"/>
      <c r="BE252" s="35"/>
      <c r="BF252" s="35"/>
      <c r="BG252" s="35"/>
      <c r="BH252" s="35"/>
      <c r="BI252" s="35"/>
    </row>
    <row r="253" spans="1:61" s="7" customFormat="1" ht="30" customHeight="1" x14ac:dyDescent="0.3">
      <c r="A253" s="28">
        <v>2</v>
      </c>
      <c r="B253" s="17" t="s">
        <v>131</v>
      </c>
      <c r="C253" s="14">
        <v>551107</v>
      </c>
      <c r="D253" s="28">
        <v>2</v>
      </c>
      <c r="E253" s="17" t="s">
        <v>131</v>
      </c>
      <c r="F253" s="14">
        <v>551107</v>
      </c>
      <c r="G253" s="6">
        <f t="shared" si="5"/>
        <v>0</v>
      </c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  <c r="AT253" s="35"/>
      <c r="AU253" s="35"/>
      <c r="AV253" s="35"/>
      <c r="AW253" s="35"/>
      <c r="AX253" s="35"/>
      <c r="AY253" s="35"/>
      <c r="AZ253" s="35"/>
      <c r="BA253" s="35"/>
      <c r="BB253" s="35"/>
      <c r="BC253" s="35"/>
      <c r="BD253" s="35"/>
      <c r="BE253" s="35"/>
      <c r="BF253" s="35"/>
      <c r="BG253" s="35"/>
      <c r="BH253" s="35"/>
      <c r="BI253" s="35"/>
    </row>
    <row r="254" spans="1:61" s="7" customFormat="1" ht="15" customHeight="1" x14ac:dyDescent="0.3">
      <c r="A254" s="28"/>
      <c r="B254" s="11" t="s">
        <v>12</v>
      </c>
      <c r="C254" s="4">
        <f>SUM(C252:C253)</f>
        <v>2208357</v>
      </c>
      <c r="D254" s="28"/>
      <c r="E254" s="11" t="s">
        <v>12</v>
      </c>
      <c r="F254" s="4">
        <f>SUM(F252:F253)</f>
        <v>2208357</v>
      </c>
      <c r="G254" s="4">
        <f t="shared" si="5"/>
        <v>0</v>
      </c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  <c r="AT254" s="35"/>
      <c r="AU254" s="35"/>
      <c r="AV254" s="35"/>
      <c r="AW254" s="35"/>
      <c r="AX254" s="35"/>
      <c r="AY254" s="35"/>
      <c r="AZ254" s="35"/>
      <c r="BA254" s="35"/>
      <c r="BB254" s="35"/>
      <c r="BC254" s="35"/>
      <c r="BD254" s="35"/>
      <c r="BE254" s="35"/>
      <c r="BF254" s="35"/>
      <c r="BG254" s="35"/>
      <c r="BH254" s="35"/>
      <c r="BI254" s="35"/>
    </row>
    <row r="255" spans="1:61" s="7" customFormat="1" ht="15" customHeight="1" x14ac:dyDescent="0.3">
      <c r="A255" s="54" t="s">
        <v>51</v>
      </c>
      <c r="B255" s="54"/>
      <c r="C255" s="54"/>
      <c r="D255" s="54" t="s">
        <v>51</v>
      </c>
      <c r="E255" s="54"/>
      <c r="F255" s="54"/>
      <c r="G255" s="6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35"/>
      <c r="AT255" s="35"/>
      <c r="AU255" s="35"/>
      <c r="AV255" s="35"/>
      <c r="AW255" s="35"/>
      <c r="AX255" s="35"/>
      <c r="AY255" s="35"/>
      <c r="AZ255" s="35"/>
      <c r="BA255" s="35"/>
      <c r="BB255" s="35"/>
      <c r="BC255" s="35"/>
      <c r="BD255" s="35"/>
      <c r="BE255" s="35"/>
      <c r="BF255" s="35"/>
      <c r="BG255" s="35"/>
      <c r="BH255" s="35"/>
      <c r="BI255" s="35"/>
    </row>
    <row r="256" spans="1:61" s="7" customFormat="1" ht="30" customHeight="1" x14ac:dyDescent="0.3">
      <c r="A256" s="28">
        <v>1</v>
      </c>
      <c r="B256" s="12" t="s">
        <v>174</v>
      </c>
      <c r="C256" s="9">
        <v>410000</v>
      </c>
      <c r="D256" s="28">
        <v>1</v>
      </c>
      <c r="E256" s="12" t="s">
        <v>174</v>
      </c>
      <c r="F256" s="9">
        <v>410000</v>
      </c>
      <c r="G256" s="6">
        <f t="shared" si="5"/>
        <v>0</v>
      </c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  <c r="AV256" s="35"/>
      <c r="AW256" s="35"/>
      <c r="AX256" s="35"/>
      <c r="AY256" s="35"/>
      <c r="AZ256" s="35"/>
      <c r="BA256" s="35"/>
      <c r="BB256" s="35"/>
      <c r="BC256" s="35"/>
      <c r="BD256" s="35"/>
      <c r="BE256" s="35"/>
      <c r="BF256" s="35"/>
      <c r="BG256" s="35"/>
      <c r="BH256" s="35"/>
      <c r="BI256" s="35"/>
    </row>
    <row r="257" spans="1:61" s="7" customFormat="1" ht="15" customHeight="1" x14ac:dyDescent="0.3">
      <c r="A257" s="28"/>
      <c r="B257" s="11" t="s">
        <v>12</v>
      </c>
      <c r="C257" s="4">
        <f>SUM(C256)</f>
        <v>410000</v>
      </c>
      <c r="D257" s="28"/>
      <c r="E257" s="11" t="s">
        <v>12</v>
      </c>
      <c r="F257" s="4">
        <f>SUM(F256)</f>
        <v>410000</v>
      </c>
      <c r="G257" s="4">
        <f t="shared" si="5"/>
        <v>0</v>
      </c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  <c r="AS257" s="35"/>
      <c r="AT257" s="35"/>
      <c r="AU257" s="35"/>
      <c r="AV257" s="35"/>
      <c r="AW257" s="35"/>
      <c r="AX257" s="35"/>
      <c r="AY257" s="35"/>
      <c r="AZ257" s="35"/>
      <c r="BA257" s="35"/>
      <c r="BB257" s="35"/>
      <c r="BC257" s="35"/>
      <c r="BD257" s="35"/>
      <c r="BE257" s="35"/>
      <c r="BF257" s="35"/>
      <c r="BG257" s="35"/>
      <c r="BH257" s="35"/>
      <c r="BI257" s="35"/>
    </row>
    <row r="258" spans="1:61" s="7" customFormat="1" ht="15" customHeight="1" x14ac:dyDescent="0.3">
      <c r="A258" s="28"/>
      <c r="B258" s="11" t="s">
        <v>40</v>
      </c>
      <c r="C258" s="4">
        <f>C250+C244+C236+C254+C257+C247+C241</f>
        <v>11009704</v>
      </c>
      <c r="D258" s="28"/>
      <c r="E258" s="11" t="s">
        <v>40</v>
      </c>
      <c r="F258" s="4">
        <f>F250+F244+F236+F254+F257+F247+F241</f>
        <v>11673822</v>
      </c>
      <c r="G258" s="4">
        <f t="shared" si="5"/>
        <v>664118</v>
      </c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35"/>
      <c r="BA258" s="35"/>
      <c r="BB258" s="35"/>
      <c r="BC258" s="35"/>
      <c r="BD258" s="35"/>
      <c r="BE258" s="35"/>
      <c r="BF258" s="35"/>
      <c r="BG258" s="35"/>
      <c r="BH258" s="35"/>
      <c r="BI258" s="35"/>
    </row>
    <row r="259" spans="1:61" s="7" customFormat="1" ht="15" customHeight="1" x14ac:dyDescent="0.3">
      <c r="A259" s="53" t="s">
        <v>41</v>
      </c>
      <c r="B259" s="53"/>
      <c r="C259" s="53"/>
      <c r="D259" s="53" t="s">
        <v>41</v>
      </c>
      <c r="E259" s="53"/>
      <c r="F259" s="53"/>
      <c r="G259" s="6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35"/>
      <c r="AU259" s="35"/>
      <c r="AV259" s="35"/>
      <c r="AW259" s="35"/>
      <c r="AX259" s="35"/>
      <c r="AY259" s="35"/>
      <c r="AZ259" s="35"/>
      <c r="BA259" s="35"/>
      <c r="BB259" s="35"/>
      <c r="BC259" s="35"/>
      <c r="BD259" s="35"/>
      <c r="BE259" s="35"/>
      <c r="BF259" s="35"/>
      <c r="BG259" s="35"/>
      <c r="BH259" s="35"/>
      <c r="BI259" s="35"/>
    </row>
    <row r="260" spans="1:61" s="7" customFormat="1" ht="15" customHeight="1" x14ac:dyDescent="0.3">
      <c r="A260" s="54" t="s">
        <v>24</v>
      </c>
      <c r="B260" s="54"/>
      <c r="C260" s="54"/>
      <c r="D260" s="54" t="s">
        <v>24</v>
      </c>
      <c r="E260" s="54"/>
      <c r="F260" s="54"/>
      <c r="G260" s="6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  <c r="AT260" s="35"/>
      <c r="AU260" s="35"/>
      <c r="AV260" s="35"/>
      <c r="AW260" s="35"/>
      <c r="AX260" s="35"/>
      <c r="AY260" s="35"/>
      <c r="AZ260" s="35"/>
      <c r="BA260" s="35"/>
      <c r="BB260" s="35"/>
      <c r="BC260" s="35"/>
      <c r="BD260" s="35"/>
      <c r="BE260" s="35"/>
      <c r="BF260" s="35"/>
      <c r="BG260" s="35"/>
      <c r="BH260" s="35"/>
      <c r="BI260" s="35"/>
    </row>
    <row r="261" spans="1:61" s="7" customFormat="1" ht="30" customHeight="1" x14ac:dyDescent="0.3">
      <c r="A261" s="28">
        <v>1</v>
      </c>
      <c r="B261" s="8" t="s">
        <v>25</v>
      </c>
      <c r="C261" s="6">
        <v>2000000</v>
      </c>
      <c r="D261" s="28">
        <v>1</v>
      </c>
      <c r="E261" s="8" t="s">
        <v>25</v>
      </c>
      <c r="F261" s="6">
        <v>2000000</v>
      </c>
      <c r="G261" s="6">
        <f t="shared" si="5"/>
        <v>0</v>
      </c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  <c r="AS261" s="35"/>
      <c r="AT261" s="35"/>
      <c r="AU261" s="35"/>
      <c r="AV261" s="35"/>
      <c r="AW261" s="35"/>
      <c r="AX261" s="35"/>
      <c r="AY261" s="35"/>
      <c r="AZ261" s="35"/>
      <c r="BA261" s="35"/>
      <c r="BB261" s="35"/>
      <c r="BC261" s="35"/>
      <c r="BD261" s="35"/>
      <c r="BE261" s="35"/>
      <c r="BF261" s="35"/>
      <c r="BG261" s="35"/>
      <c r="BH261" s="35"/>
      <c r="BI261" s="35"/>
    </row>
    <row r="262" spans="1:61" s="7" customFormat="1" ht="15" customHeight="1" x14ac:dyDescent="0.3">
      <c r="A262" s="28"/>
      <c r="B262" s="11" t="s">
        <v>12</v>
      </c>
      <c r="C262" s="4">
        <f>SUM(C261)</f>
        <v>2000000</v>
      </c>
      <c r="D262" s="28"/>
      <c r="E262" s="11" t="s">
        <v>12</v>
      </c>
      <c r="F262" s="4">
        <f>SUM(F261)</f>
        <v>2000000</v>
      </c>
      <c r="G262" s="4">
        <f t="shared" si="5"/>
        <v>0</v>
      </c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  <c r="AS262" s="35"/>
      <c r="AT262" s="35"/>
      <c r="AU262" s="35"/>
      <c r="AV262" s="35"/>
      <c r="AW262" s="35"/>
      <c r="AX262" s="35"/>
      <c r="AY262" s="35"/>
      <c r="AZ262" s="35"/>
      <c r="BA262" s="35"/>
      <c r="BB262" s="35"/>
      <c r="BC262" s="35"/>
      <c r="BD262" s="35"/>
      <c r="BE262" s="35"/>
      <c r="BF262" s="35"/>
      <c r="BG262" s="35"/>
      <c r="BH262" s="35"/>
      <c r="BI262" s="35"/>
    </row>
    <row r="263" spans="1:61" s="7" customFormat="1" ht="15" customHeight="1" x14ac:dyDescent="0.3">
      <c r="A263" s="28"/>
      <c r="B263" s="11" t="s">
        <v>42</v>
      </c>
      <c r="C263" s="4">
        <f>SUM(C262)</f>
        <v>2000000</v>
      </c>
      <c r="D263" s="28"/>
      <c r="E263" s="11" t="s">
        <v>42</v>
      </c>
      <c r="F263" s="4">
        <f>SUM(F262)</f>
        <v>2000000</v>
      </c>
      <c r="G263" s="4">
        <f t="shared" si="5"/>
        <v>0</v>
      </c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  <c r="AS263" s="35"/>
      <c r="AT263" s="35"/>
      <c r="AU263" s="35"/>
      <c r="AV263" s="35"/>
      <c r="AW263" s="35"/>
      <c r="AX263" s="35"/>
      <c r="AY263" s="35"/>
      <c r="AZ263" s="35"/>
      <c r="BA263" s="35"/>
      <c r="BB263" s="35"/>
      <c r="BC263" s="35"/>
      <c r="BD263" s="35"/>
      <c r="BE263" s="35"/>
      <c r="BF263" s="35"/>
      <c r="BG263" s="35"/>
      <c r="BH263" s="35"/>
      <c r="BI263" s="35"/>
    </row>
    <row r="264" spans="1:61" s="7" customFormat="1" ht="15" customHeight="1" x14ac:dyDescent="0.3">
      <c r="A264" s="28"/>
      <c r="B264" s="11" t="s">
        <v>8</v>
      </c>
      <c r="C264" s="4">
        <f>SUM(C231+C258+C263+C163+C158)</f>
        <v>105979049.2</v>
      </c>
      <c r="D264" s="28"/>
      <c r="E264" s="11" t="s">
        <v>8</v>
      </c>
      <c r="F264" s="4">
        <f>SUM(F231+F258+F263+F163+F158)</f>
        <v>117300167.2</v>
      </c>
      <c r="G264" s="4">
        <f t="shared" si="5"/>
        <v>11321118</v>
      </c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  <c r="AV264" s="35"/>
      <c r="AW264" s="35"/>
      <c r="AX264" s="35"/>
      <c r="AY264" s="35"/>
      <c r="AZ264" s="35"/>
      <c r="BA264" s="35"/>
      <c r="BB264" s="35"/>
      <c r="BC264" s="35"/>
      <c r="BD264" s="35"/>
      <c r="BE264" s="35"/>
      <c r="BF264" s="35"/>
      <c r="BG264" s="35"/>
      <c r="BH264" s="35"/>
      <c r="BI264" s="35"/>
    </row>
    <row r="265" spans="1:61" s="7" customFormat="1" ht="15" customHeight="1" x14ac:dyDescent="0.3">
      <c r="A265" s="53" t="s">
        <v>57</v>
      </c>
      <c r="B265" s="53"/>
      <c r="C265" s="53"/>
      <c r="D265" s="53" t="s">
        <v>57</v>
      </c>
      <c r="E265" s="53"/>
      <c r="F265" s="53"/>
      <c r="G265" s="6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  <c r="AS265" s="35"/>
      <c r="AT265" s="35"/>
      <c r="AU265" s="35"/>
      <c r="AV265" s="35"/>
      <c r="AW265" s="35"/>
      <c r="AX265" s="35"/>
      <c r="AY265" s="35"/>
      <c r="AZ265" s="35"/>
      <c r="BA265" s="35"/>
      <c r="BB265" s="35"/>
      <c r="BC265" s="35"/>
      <c r="BD265" s="35"/>
      <c r="BE265" s="35"/>
      <c r="BF265" s="35"/>
      <c r="BG265" s="35"/>
      <c r="BH265" s="35"/>
      <c r="BI265" s="35"/>
    </row>
    <row r="266" spans="1:61" s="7" customFormat="1" ht="42" customHeight="1" x14ac:dyDescent="0.3">
      <c r="A266" s="54" t="s">
        <v>132</v>
      </c>
      <c r="B266" s="56"/>
      <c r="C266" s="56"/>
      <c r="D266" s="54" t="s">
        <v>132</v>
      </c>
      <c r="E266" s="56"/>
      <c r="F266" s="56"/>
      <c r="G266" s="6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  <c r="AS266" s="35"/>
      <c r="AT266" s="35"/>
      <c r="AU266" s="35"/>
      <c r="AV266" s="35"/>
      <c r="AW266" s="35"/>
      <c r="AX266" s="35"/>
      <c r="AY266" s="35"/>
      <c r="AZ266" s="35"/>
      <c r="BA266" s="35"/>
      <c r="BB266" s="35"/>
      <c r="BC266" s="35"/>
      <c r="BD266" s="35"/>
      <c r="BE266" s="35"/>
      <c r="BF266" s="35"/>
      <c r="BG266" s="35"/>
      <c r="BH266" s="35"/>
      <c r="BI266" s="35"/>
    </row>
    <row r="267" spans="1:61" s="7" customFormat="1" ht="15" customHeight="1" x14ac:dyDescent="0.3">
      <c r="A267" s="57" t="s">
        <v>5</v>
      </c>
      <c r="B267" s="57"/>
      <c r="C267" s="57"/>
      <c r="D267" s="57" t="s">
        <v>5</v>
      </c>
      <c r="E267" s="57"/>
      <c r="F267" s="57"/>
      <c r="G267" s="6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35"/>
      <c r="AN267" s="35"/>
      <c r="AO267" s="35"/>
      <c r="AP267" s="35"/>
      <c r="AQ267" s="35"/>
      <c r="AR267" s="35"/>
      <c r="AS267" s="35"/>
      <c r="AT267" s="35"/>
      <c r="AU267" s="35"/>
      <c r="AV267" s="35"/>
      <c r="AW267" s="35"/>
      <c r="AX267" s="35"/>
      <c r="AY267" s="35"/>
      <c r="AZ267" s="35"/>
      <c r="BA267" s="35"/>
      <c r="BB267" s="35"/>
      <c r="BC267" s="35"/>
      <c r="BD267" s="35"/>
      <c r="BE267" s="35"/>
      <c r="BF267" s="35"/>
      <c r="BG267" s="35"/>
      <c r="BH267" s="35"/>
      <c r="BI267" s="35"/>
    </row>
    <row r="268" spans="1:61" s="7" customFormat="1" ht="30" customHeight="1" x14ac:dyDescent="0.3">
      <c r="A268" s="28">
        <v>1</v>
      </c>
      <c r="B268" s="12" t="s">
        <v>99</v>
      </c>
      <c r="C268" s="6">
        <v>2068062</v>
      </c>
      <c r="D268" s="28">
        <v>1</v>
      </c>
      <c r="E268" s="12" t="s">
        <v>99</v>
      </c>
      <c r="F268" s="6">
        <v>2068062</v>
      </c>
      <c r="G268" s="6">
        <f t="shared" si="5"/>
        <v>0</v>
      </c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/>
      <c r="AQ268" s="35"/>
      <c r="AR268" s="35"/>
      <c r="AS268" s="35"/>
      <c r="AT268" s="35"/>
      <c r="AU268" s="35"/>
      <c r="AV268" s="35"/>
      <c r="AW268" s="35"/>
      <c r="AX268" s="35"/>
      <c r="AY268" s="35"/>
      <c r="AZ268" s="35"/>
      <c r="BA268" s="35"/>
      <c r="BB268" s="35"/>
      <c r="BC268" s="35"/>
      <c r="BD268" s="35"/>
      <c r="BE268" s="35"/>
      <c r="BF268" s="35"/>
      <c r="BG268" s="35"/>
      <c r="BH268" s="35"/>
      <c r="BI268" s="35"/>
    </row>
    <row r="269" spans="1:61" s="7" customFormat="1" ht="15" customHeight="1" x14ac:dyDescent="0.3">
      <c r="A269" s="28"/>
      <c r="B269" s="11" t="s">
        <v>12</v>
      </c>
      <c r="C269" s="15">
        <f>SUM(C268)</f>
        <v>2068062</v>
      </c>
      <c r="D269" s="28"/>
      <c r="E269" s="11" t="s">
        <v>12</v>
      </c>
      <c r="F269" s="15">
        <f>SUM(F268)</f>
        <v>2068062</v>
      </c>
      <c r="G269" s="4">
        <f t="shared" si="5"/>
        <v>0</v>
      </c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  <c r="AS269" s="35"/>
      <c r="AT269" s="35"/>
      <c r="AU269" s="35"/>
      <c r="AV269" s="35"/>
      <c r="AW269" s="35"/>
      <c r="AX269" s="35"/>
      <c r="AY269" s="35"/>
      <c r="AZ269" s="35"/>
      <c r="BA269" s="35"/>
      <c r="BB269" s="35"/>
      <c r="BC269" s="35"/>
      <c r="BD269" s="35"/>
      <c r="BE269" s="35"/>
      <c r="BF269" s="35"/>
      <c r="BG269" s="35"/>
      <c r="BH269" s="35"/>
      <c r="BI269" s="35"/>
    </row>
    <row r="270" spans="1:61" s="7" customFormat="1" ht="15" customHeight="1" x14ac:dyDescent="0.3">
      <c r="A270" s="54" t="s">
        <v>13</v>
      </c>
      <c r="B270" s="54"/>
      <c r="C270" s="54"/>
      <c r="D270" s="54" t="s">
        <v>13</v>
      </c>
      <c r="E270" s="54"/>
      <c r="F270" s="54"/>
      <c r="G270" s="6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  <c r="AS270" s="35"/>
      <c r="AT270" s="35"/>
      <c r="AU270" s="35"/>
      <c r="AV270" s="35"/>
      <c r="AW270" s="35"/>
      <c r="AX270" s="35"/>
      <c r="AY270" s="35"/>
      <c r="AZ270" s="35"/>
      <c r="BA270" s="35"/>
      <c r="BB270" s="35"/>
      <c r="BC270" s="35"/>
      <c r="BD270" s="35"/>
      <c r="BE270" s="35"/>
      <c r="BF270" s="35"/>
      <c r="BG270" s="35"/>
      <c r="BH270" s="35"/>
      <c r="BI270" s="35"/>
    </row>
    <row r="271" spans="1:61" s="7" customFormat="1" ht="30" customHeight="1" x14ac:dyDescent="0.3">
      <c r="A271" s="28">
        <v>2</v>
      </c>
      <c r="B271" s="12" t="s">
        <v>224</v>
      </c>
      <c r="C271" s="9">
        <v>2571142</v>
      </c>
      <c r="D271" s="28">
        <v>2</v>
      </c>
      <c r="E271" s="12" t="s">
        <v>224</v>
      </c>
      <c r="F271" s="9">
        <v>2571142</v>
      </c>
      <c r="G271" s="6">
        <f t="shared" si="5"/>
        <v>0</v>
      </c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  <c r="AS271" s="35"/>
      <c r="AT271" s="35"/>
      <c r="AU271" s="35"/>
      <c r="AV271" s="35"/>
      <c r="AW271" s="35"/>
      <c r="AX271" s="35"/>
      <c r="AY271" s="35"/>
      <c r="AZ271" s="35"/>
      <c r="BA271" s="35"/>
      <c r="BB271" s="35"/>
      <c r="BC271" s="35"/>
      <c r="BD271" s="35"/>
      <c r="BE271" s="35"/>
      <c r="BF271" s="35"/>
      <c r="BG271" s="35"/>
      <c r="BH271" s="35"/>
      <c r="BI271" s="35"/>
    </row>
    <row r="272" spans="1:61" s="7" customFormat="1" ht="42" customHeight="1" x14ac:dyDescent="0.3">
      <c r="A272" s="28">
        <v>3</v>
      </c>
      <c r="B272" s="12" t="s">
        <v>175</v>
      </c>
      <c r="C272" s="9">
        <v>3581</v>
      </c>
      <c r="D272" s="28">
        <v>3</v>
      </c>
      <c r="E272" s="12" t="s">
        <v>175</v>
      </c>
      <c r="F272" s="9">
        <v>3581</v>
      </c>
      <c r="G272" s="6">
        <f t="shared" si="5"/>
        <v>0</v>
      </c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35"/>
      <c r="AS272" s="35"/>
      <c r="AT272" s="35"/>
      <c r="AU272" s="35"/>
      <c r="AV272" s="35"/>
      <c r="AW272" s="35"/>
      <c r="AX272" s="35"/>
      <c r="AY272" s="35"/>
      <c r="AZ272" s="35"/>
      <c r="BA272" s="35"/>
      <c r="BB272" s="35"/>
      <c r="BC272" s="35"/>
      <c r="BD272" s="35"/>
      <c r="BE272" s="35"/>
      <c r="BF272" s="35"/>
      <c r="BG272" s="35"/>
      <c r="BH272" s="35"/>
      <c r="BI272" s="35"/>
    </row>
    <row r="273" spans="1:61" s="7" customFormat="1" ht="15" customHeight="1" x14ac:dyDescent="0.3">
      <c r="A273" s="28"/>
      <c r="B273" s="11" t="s">
        <v>12</v>
      </c>
      <c r="C273" s="15">
        <f>SUM(C271:C272)</f>
        <v>2574723</v>
      </c>
      <c r="D273" s="28"/>
      <c r="E273" s="11" t="s">
        <v>12</v>
      </c>
      <c r="F273" s="15">
        <f>SUM(F271:F272)</f>
        <v>2574723</v>
      </c>
      <c r="G273" s="4">
        <f t="shared" si="5"/>
        <v>0</v>
      </c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  <c r="AR273" s="35"/>
      <c r="AS273" s="35"/>
      <c r="AT273" s="35"/>
      <c r="AU273" s="35"/>
      <c r="AV273" s="35"/>
      <c r="AW273" s="35"/>
      <c r="AX273" s="35"/>
      <c r="AY273" s="35"/>
      <c r="AZ273" s="35"/>
      <c r="BA273" s="35"/>
      <c r="BB273" s="35"/>
      <c r="BC273" s="35"/>
      <c r="BD273" s="35"/>
      <c r="BE273" s="35"/>
      <c r="BF273" s="35"/>
      <c r="BG273" s="35"/>
      <c r="BH273" s="35"/>
      <c r="BI273" s="35"/>
    </row>
    <row r="274" spans="1:61" s="7" customFormat="1" ht="15" customHeight="1" x14ac:dyDescent="0.3">
      <c r="A274" s="54" t="s">
        <v>14</v>
      </c>
      <c r="B274" s="54"/>
      <c r="C274" s="54"/>
      <c r="D274" s="54" t="s">
        <v>14</v>
      </c>
      <c r="E274" s="54"/>
      <c r="F274" s="54"/>
      <c r="G274" s="6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  <c r="AT274" s="35"/>
      <c r="AU274" s="35"/>
      <c r="AV274" s="35"/>
      <c r="AW274" s="35"/>
      <c r="AX274" s="35"/>
      <c r="AY274" s="35"/>
      <c r="AZ274" s="35"/>
      <c r="BA274" s="35"/>
      <c r="BB274" s="35"/>
      <c r="BC274" s="35"/>
      <c r="BD274" s="35"/>
      <c r="BE274" s="35"/>
      <c r="BF274" s="35"/>
      <c r="BG274" s="35"/>
      <c r="BH274" s="35"/>
      <c r="BI274" s="35"/>
    </row>
    <row r="275" spans="1:61" s="7" customFormat="1" ht="30" customHeight="1" x14ac:dyDescent="0.3">
      <c r="A275" s="28">
        <v>4</v>
      </c>
      <c r="B275" s="12" t="s">
        <v>225</v>
      </c>
      <c r="C275" s="9">
        <v>2340154</v>
      </c>
      <c r="D275" s="28">
        <v>4</v>
      </c>
      <c r="E275" s="12" t="s">
        <v>225</v>
      </c>
      <c r="F275" s="9">
        <v>2340154</v>
      </c>
      <c r="G275" s="6">
        <f t="shared" si="5"/>
        <v>0</v>
      </c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35"/>
      <c r="AS275" s="35"/>
      <c r="AT275" s="35"/>
      <c r="AU275" s="35"/>
      <c r="AV275" s="35"/>
      <c r="AW275" s="35"/>
      <c r="AX275" s="35"/>
      <c r="AY275" s="35"/>
      <c r="AZ275" s="35"/>
      <c r="BA275" s="35"/>
      <c r="BB275" s="35"/>
      <c r="BC275" s="35"/>
      <c r="BD275" s="35"/>
      <c r="BE275" s="35"/>
      <c r="BF275" s="35"/>
      <c r="BG275" s="35"/>
      <c r="BH275" s="35"/>
      <c r="BI275" s="35"/>
    </row>
    <row r="276" spans="1:61" s="7" customFormat="1" ht="15" customHeight="1" x14ac:dyDescent="0.3">
      <c r="A276" s="28"/>
      <c r="B276" s="11" t="s">
        <v>12</v>
      </c>
      <c r="C276" s="15">
        <f>SUM(C275)</f>
        <v>2340154</v>
      </c>
      <c r="D276" s="28"/>
      <c r="E276" s="11" t="s">
        <v>12</v>
      </c>
      <c r="F276" s="15">
        <f>SUM(F275)</f>
        <v>2340154</v>
      </c>
      <c r="G276" s="4">
        <f t="shared" ref="G276:G298" si="6">F276-C276</f>
        <v>0</v>
      </c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35"/>
      <c r="AS276" s="35"/>
      <c r="AT276" s="35"/>
      <c r="AU276" s="35"/>
      <c r="AV276" s="35"/>
      <c r="AW276" s="35"/>
      <c r="AX276" s="35"/>
      <c r="AY276" s="35"/>
      <c r="AZ276" s="35"/>
      <c r="BA276" s="35"/>
      <c r="BB276" s="35"/>
      <c r="BC276" s="35"/>
      <c r="BD276" s="35"/>
      <c r="BE276" s="35"/>
      <c r="BF276" s="35"/>
      <c r="BG276" s="35"/>
      <c r="BH276" s="35"/>
      <c r="BI276" s="35"/>
    </row>
    <row r="277" spans="1:61" s="7" customFormat="1" ht="15" customHeight="1" x14ac:dyDescent="0.3">
      <c r="A277" s="54" t="s">
        <v>16</v>
      </c>
      <c r="B277" s="54"/>
      <c r="C277" s="54"/>
      <c r="D277" s="54" t="s">
        <v>16</v>
      </c>
      <c r="E277" s="54"/>
      <c r="F277" s="54"/>
      <c r="G277" s="6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  <c r="AS277" s="35"/>
      <c r="AT277" s="35"/>
      <c r="AU277" s="35"/>
      <c r="AV277" s="35"/>
      <c r="AW277" s="35"/>
      <c r="AX277" s="35"/>
      <c r="AY277" s="35"/>
      <c r="AZ277" s="35"/>
      <c r="BA277" s="35"/>
      <c r="BB277" s="35"/>
      <c r="BC277" s="35"/>
      <c r="BD277" s="35"/>
      <c r="BE277" s="35"/>
      <c r="BF277" s="35"/>
      <c r="BG277" s="35"/>
      <c r="BH277" s="35"/>
      <c r="BI277" s="35"/>
    </row>
    <row r="278" spans="1:61" s="7" customFormat="1" ht="42" customHeight="1" x14ac:dyDescent="0.3">
      <c r="A278" s="28">
        <v>5</v>
      </c>
      <c r="B278" s="12" t="s">
        <v>133</v>
      </c>
      <c r="C278" s="6">
        <v>2000000</v>
      </c>
      <c r="D278" s="28">
        <v>5</v>
      </c>
      <c r="E278" s="12" t="s">
        <v>133</v>
      </c>
      <c r="F278" s="6">
        <v>2000000</v>
      </c>
      <c r="G278" s="6">
        <f t="shared" si="6"/>
        <v>0</v>
      </c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  <c r="AR278" s="35"/>
      <c r="AS278" s="35"/>
      <c r="AT278" s="35"/>
      <c r="AU278" s="35"/>
      <c r="AV278" s="35"/>
      <c r="AW278" s="35"/>
      <c r="AX278" s="35"/>
      <c r="AY278" s="35"/>
      <c r="AZ278" s="35"/>
      <c r="BA278" s="35"/>
      <c r="BB278" s="35"/>
      <c r="BC278" s="35"/>
      <c r="BD278" s="35"/>
      <c r="BE278" s="35"/>
      <c r="BF278" s="35"/>
      <c r="BG278" s="35"/>
      <c r="BH278" s="35"/>
      <c r="BI278" s="35"/>
    </row>
    <row r="279" spans="1:61" s="7" customFormat="1" ht="30" customHeight="1" x14ac:dyDescent="0.3">
      <c r="A279" s="28">
        <v>6</v>
      </c>
      <c r="B279" s="12" t="s">
        <v>176</v>
      </c>
      <c r="C279" s="9">
        <v>438151</v>
      </c>
      <c r="D279" s="28">
        <v>6</v>
      </c>
      <c r="E279" s="12" t="s">
        <v>176</v>
      </c>
      <c r="F279" s="9">
        <v>438151</v>
      </c>
      <c r="G279" s="6">
        <f t="shared" si="6"/>
        <v>0</v>
      </c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  <c r="AR279" s="35"/>
      <c r="AS279" s="35"/>
      <c r="AT279" s="35"/>
      <c r="AU279" s="35"/>
      <c r="AV279" s="35"/>
      <c r="AW279" s="35"/>
      <c r="AX279" s="35"/>
      <c r="AY279" s="35"/>
      <c r="AZ279" s="35"/>
      <c r="BA279" s="35"/>
      <c r="BB279" s="35"/>
      <c r="BC279" s="35"/>
      <c r="BD279" s="35"/>
      <c r="BE279" s="35"/>
      <c r="BF279" s="35"/>
      <c r="BG279" s="35"/>
      <c r="BH279" s="35"/>
      <c r="BI279" s="35"/>
    </row>
    <row r="280" spans="1:61" s="7" customFormat="1" ht="15" customHeight="1" x14ac:dyDescent="0.3">
      <c r="A280" s="28"/>
      <c r="B280" s="11" t="s">
        <v>12</v>
      </c>
      <c r="C280" s="15">
        <f>SUM(C278:C279)</f>
        <v>2438151</v>
      </c>
      <c r="D280" s="28"/>
      <c r="E280" s="11" t="s">
        <v>12</v>
      </c>
      <c r="F280" s="15">
        <f>SUM(F278:F279)</f>
        <v>2438151</v>
      </c>
      <c r="G280" s="4">
        <f t="shared" si="6"/>
        <v>0</v>
      </c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35"/>
      <c r="AS280" s="35"/>
      <c r="AT280" s="35"/>
      <c r="AU280" s="35"/>
      <c r="AV280" s="35"/>
      <c r="AW280" s="35"/>
      <c r="AX280" s="35"/>
      <c r="AY280" s="35"/>
      <c r="AZ280" s="35"/>
      <c r="BA280" s="35"/>
      <c r="BB280" s="35"/>
      <c r="BC280" s="35"/>
      <c r="BD280" s="35"/>
      <c r="BE280" s="35"/>
      <c r="BF280" s="35"/>
      <c r="BG280" s="35"/>
      <c r="BH280" s="35"/>
      <c r="BI280" s="35"/>
    </row>
    <row r="281" spans="1:61" s="7" customFormat="1" ht="15" customHeight="1" x14ac:dyDescent="0.3">
      <c r="A281" s="54" t="s">
        <v>2</v>
      </c>
      <c r="B281" s="54"/>
      <c r="C281" s="54"/>
      <c r="D281" s="54" t="s">
        <v>2</v>
      </c>
      <c r="E281" s="54"/>
      <c r="F281" s="54"/>
      <c r="G281" s="6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35"/>
      <c r="AS281" s="35"/>
      <c r="AT281" s="35"/>
      <c r="AU281" s="35"/>
      <c r="AV281" s="35"/>
      <c r="AW281" s="35"/>
      <c r="AX281" s="35"/>
      <c r="AY281" s="35"/>
      <c r="AZ281" s="35"/>
      <c r="BA281" s="35"/>
      <c r="BB281" s="35"/>
      <c r="BC281" s="35"/>
      <c r="BD281" s="35"/>
      <c r="BE281" s="35"/>
      <c r="BF281" s="35"/>
      <c r="BG281" s="35"/>
      <c r="BH281" s="35"/>
      <c r="BI281" s="35"/>
    </row>
    <row r="282" spans="1:61" s="7" customFormat="1" ht="54.9" customHeight="1" x14ac:dyDescent="0.3">
      <c r="A282" s="28">
        <v>7</v>
      </c>
      <c r="B282" s="12" t="s">
        <v>177</v>
      </c>
      <c r="C282" s="9">
        <v>237883</v>
      </c>
      <c r="D282" s="28">
        <v>7</v>
      </c>
      <c r="E282" s="12" t="s">
        <v>177</v>
      </c>
      <c r="F282" s="9">
        <v>237883</v>
      </c>
      <c r="G282" s="6">
        <f t="shared" si="6"/>
        <v>0</v>
      </c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  <c r="AR282" s="35"/>
      <c r="AS282" s="35"/>
      <c r="AT282" s="35"/>
      <c r="AU282" s="35"/>
      <c r="AV282" s="35"/>
      <c r="AW282" s="35"/>
      <c r="AX282" s="35"/>
      <c r="AY282" s="35"/>
      <c r="AZ282" s="35"/>
      <c r="BA282" s="35"/>
      <c r="BB282" s="35"/>
      <c r="BC282" s="35"/>
      <c r="BD282" s="35"/>
      <c r="BE282" s="35"/>
      <c r="BF282" s="35"/>
      <c r="BG282" s="35"/>
      <c r="BH282" s="35"/>
      <c r="BI282" s="35"/>
    </row>
    <row r="283" spans="1:61" s="7" customFormat="1" ht="42" customHeight="1" x14ac:dyDescent="0.3">
      <c r="A283" s="28">
        <v>8</v>
      </c>
      <c r="B283" s="12" t="s">
        <v>178</v>
      </c>
      <c r="C283" s="9">
        <v>218232</v>
      </c>
      <c r="D283" s="28">
        <v>8</v>
      </c>
      <c r="E283" s="12" t="s">
        <v>178</v>
      </c>
      <c r="F283" s="9">
        <v>218232</v>
      </c>
      <c r="G283" s="6">
        <f t="shared" si="6"/>
        <v>0</v>
      </c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/>
      <c r="AR283" s="35"/>
      <c r="AS283" s="35"/>
      <c r="AT283" s="35"/>
      <c r="AU283" s="35"/>
      <c r="AV283" s="35"/>
      <c r="AW283" s="35"/>
      <c r="AX283" s="35"/>
      <c r="AY283" s="35"/>
      <c r="AZ283" s="35"/>
      <c r="BA283" s="35"/>
      <c r="BB283" s="35"/>
      <c r="BC283" s="35"/>
      <c r="BD283" s="35"/>
      <c r="BE283" s="35"/>
      <c r="BF283" s="35"/>
      <c r="BG283" s="35"/>
      <c r="BH283" s="35"/>
      <c r="BI283" s="35"/>
    </row>
    <row r="284" spans="1:61" s="7" customFormat="1" ht="54.9" customHeight="1" x14ac:dyDescent="0.3">
      <c r="A284" s="28">
        <v>9</v>
      </c>
      <c r="B284" s="12" t="s">
        <v>179</v>
      </c>
      <c r="C284" s="9">
        <v>179391</v>
      </c>
      <c r="D284" s="28">
        <v>9</v>
      </c>
      <c r="E284" s="12" t="s">
        <v>179</v>
      </c>
      <c r="F284" s="9">
        <v>179391</v>
      </c>
      <c r="G284" s="6">
        <f t="shared" si="6"/>
        <v>0</v>
      </c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  <c r="AR284" s="35"/>
      <c r="AS284" s="35"/>
      <c r="AT284" s="35"/>
      <c r="AU284" s="35"/>
      <c r="AV284" s="35"/>
      <c r="AW284" s="35"/>
      <c r="AX284" s="35"/>
      <c r="AY284" s="35"/>
      <c r="AZ284" s="35"/>
      <c r="BA284" s="35"/>
      <c r="BB284" s="35"/>
      <c r="BC284" s="35"/>
      <c r="BD284" s="35"/>
      <c r="BE284" s="35"/>
      <c r="BF284" s="35"/>
      <c r="BG284" s="35"/>
      <c r="BH284" s="35"/>
      <c r="BI284" s="35"/>
    </row>
    <row r="285" spans="1:61" s="7" customFormat="1" ht="42" customHeight="1" x14ac:dyDescent="0.3">
      <c r="A285" s="28">
        <v>10</v>
      </c>
      <c r="B285" s="12" t="s">
        <v>180</v>
      </c>
      <c r="C285" s="9">
        <v>116009</v>
      </c>
      <c r="D285" s="28">
        <v>10</v>
      </c>
      <c r="E285" s="12" t="s">
        <v>180</v>
      </c>
      <c r="F285" s="9">
        <v>116009</v>
      </c>
      <c r="G285" s="6">
        <f t="shared" si="6"/>
        <v>0</v>
      </c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35"/>
      <c r="AS285" s="35"/>
      <c r="AT285" s="35"/>
      <c r="AU285" s="35"/>
      <c r="AV285" s="35"/>
      <c r="AW285" s="35"/>
      <c r="AX285" s="35"/>
      <c r="AY285" s="35"/>
      <c r="AZ285" s="35"/>
      <c r="BA285" s="35"/>
      <c r="BB285" s="35"/>
      <c r="BC285" s="35"/>
      <c r="BD285" s="35"/>
      <c r="BE285" s="35"/>
      <c r="BF285" s="35"/>
      <c r="BG285" s="35"/>
      <c r="BH285" s="35"/>
      <c r="BI285" s="35"/>
    </row>
    <row r="286" spans="1:61" s="7" customFormat="1" ht="42" customHeight="1" x14ac:dyDescent="0.3">
      <c r="A286" s="28">
        <v>11</v>
      </c>
      <c r="B286" s="12" t="s">
        <v>181</v>
      </c>
      <c r="C286" s="9">
        <v>80456</v>
      </c>
      <c r="D286" s="28">
        <v>11</v>
      </c>
      <c r="E286" s="12" t="s">
        <v>181</v>
      </c>
      <c r="F286" s="9">
        <v>80456</v>
      </c>
      <c r="G286" s="6">
        <f t="shared" si="6"/>
        <v>0</v>
      </c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35"/>
      <c r="AS286" s="35"/>
      <c r="AT286" s="35"/>
      <c r="AU286" s="35"/>
      <c r="AV286" s="35"/>
      <c r="AW286" s="35"/>
      <c r="AX286" s="35"/>
      <c r="AY286" s="35"/>
      <c r="AZ286" s="35"/>
      <c r="BA286" s="35"/>
      <c r="BB286" s="35"/>
      <c r="BC286" s="35"/>
      <c r="BD286" s="35"/>
      <c r="BE286" s="35"/>
      <c r="BF286" s="35"/>
      <c r="BG286" s="35"/>
      <c r="BH286" s="35"/>
      <c r="BI286" s="35"/>
    </row>
    <row r="287" spans="1:61" s="7" customFormat="1" ht="30" customHeight="1" x14ac:dyDescent="0.3">
      <c r="A287" s="28">
        <v>12</v>
      </c>
      <c r="B287" s="12" t="s">
        <v>100</v>
      </c>
      <c r="C287" s="9">
        <v>12849</v>
      </c>
      <c r="D287" s="28">
        <v>12</v>
      </c>
      <c r="E287" s="12" t="s">
        <v>100</v>
      </c>
      <c r="F287" s="9">
        <v>12849</v>
      </c>
      <c r="G287" s="6">
        <f t="shared" si="6"/>
        <v>0</v>
      </c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35"/>
      <c r="AS287" s="35"/>
      <c r="AT287" s="35"/>
      <c r="AU287" s="35"/>
      <c r="AV287" s="35"/>
      <c r="AW287" s="35"/>
      <c r="AX287" s="35"/>
      <c r="AY287" s="35"/>
      <c r="AZ287" s="35"/>
      <c r="BA287" s="35"/>
      <c r="BB287" s="35"/>
      <c r="BC287" s="35"/>
      <c r="BD287" s="35"/>
      <c r="BE287" s="35"/>
      <c r="BF287" s="35"/>
      <c r="BG287" s="35"/>
      <c r="BH287" s="35"/>
      <c r="BI287" s="35"/>
    </row>
    <row r="288" spans="1:61" s="7" customFormat="1" ht="15" customHeight="1" x14ac:dyDescent="0.3">
      <c r="A288" s="28"/>
      <c r="B288" s="11" t="s">
        <v>12</v>
      </c>
      <c r="C288" s="15">
        <f>SUM(C282:C287)</f>
        <v>844820</v>
      </c>
      <c r="D288" s="28"/>
      <c r="E288" s="11" t="s">
        <v>12</v>
      </c>
      <c r="F288" s="15">
        <f>SUM(F282:F287)</f>
        <v>844820</v>
      </c>
      <c r="G288" s="4">
        <f t="shared" si="6"/>
        <v>0</v>
      </c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35"/>
      <c r="AS288" s="35"/>
      <c r="AT288" s="35"/>
      <c r="AU288" s="35"/>
      <c r="AV288" s="35"/>
      <c r="AW288" s="35"/>
      <c r="AX288" s="35"/>
      <c r="AY288" s="35"/>
      <c r="AZ288" s="35"/>
      <c r="BA288" s="35"/>
      <c r="BB288" s="35"/>
      <c r="BC288" s="35"/>
      <c r="BD288" s="35"/>
      <c r="BE288" s="35"/>
      <c r="BF288" s="35"/>
      <c r="BG288" s="35"/>
      <c r="BH288" s="35"/>
      <c r="BI288" s="35"/>
    </row>
    <row r="289" spans="1:61" s="7" customFormat="1" ht="15" customHeight="1" x14ac:dyDescent="0.3">
      <c r="A289" s="54" t="s">
        <v>58</v>
      </c>
      <c r="B289" s="54"/>
      <c r="C289" s="54"/>
      <c r="D289" s="54" t="s">
        <v>58</v>
      </c>
      <c r="E289" s="54"/>
      <c r="F289" s="54"/>
      <c r="G289" s="6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35"/>
      <c r="AN289" s="35"/>
      <c r="AO289" s="35"/>
      <c r="AP289" s="35"/>
      <c r="AQ289" s="35"/>
      <c r="AR289" s="35"/>
      <c r="AS289" s="35"/>
      <c r="AT289" s="35"/>
      <c r="AU289" s="35"/>
      <c r="AV289" s="35"/>
      <c r="AW289" s="35"/>
      <c r="AX289" s="35"/>
      <c r="AY289" s="35"/>
      <c r="AZ289" s="35"/>
      <c r="BA289" s="35"/>
      <c r="BB289" s="35"/>
      <c r="BC289" s="35"/>
      <c r="BD289" s="35"/>
      <c r="BE289" s="35"/>
      <c r="BF289" s="35"/>
      <c r="BG289" s="35"/>
      <c r="BH289" s="35"/>
      <c r="BI289" s="35"/>
    </row>
    <row r="290" spans="1:61" s="7" customFormat="1" ht="39" customHeight="1" x14ac:dyDescent="0.3">
      <c r="A290" s="28">
        <v>13</v>
      </c>
      <c r="B290" s="12" t="s">
        <v>94</v>
      </c>
      <c r="C290" s="9">
        <v>396938</v>
      </c>
      <c r="D290" s="28">
        <v>13</v>
      </c>
      <c r="E290" s="12" t="s">
        <v>94</v>
      </c>
      <c r="F290" s="9">
        <v>396938</v>
      </c>
      <c r="G290" s="6">
        <f t="shared" si="6"/>
        <v>0</v>
      </c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  <c r="AR290" s="35"/>
      <c r="AS290" s="35"/>
      <c r="AT290" s="35"/>
      <c r="AU290" s="35"/>
      <c r="AV290" s="35"/>
      <c r="AW290" s="35"/>
      <c r="AX290" s="35"/>
      <c r="AY290" s="35"/>
      <c r="AZ290" s="35"/>
      <c r="BA290" s="35"/>
      <c r="BB290" s="35"/>
      <c r="BC290" s="35"/>
      <c r="BD290" s="35"/>
      <c r="BE290" s="35"/>
      <c r="BF290" s="35"/>
      <c r="BG290" s="35"/>
      <c r="BH290" s="35"/>
      <c r="BI290" s="35"/>
    </row>
    <row r="291" spans="1:61" s="7" customFormat="1" ht="15" customHeight="1" x14ac:dyDescent="0.3">
      <c r="A291" s="28"/>
      <c r="B291" s="11" t="s">
        <v>12</v>
      </c>
      <c r="C291" s="15">
        <f>SUM(C290:C290)</f>
        <v>396938</v>
      </c>
      <c r="D291" s="28"/>
      <c r="E291" s="11" t="s">
        <v>12</v>
      </c>
      <c r="F291" s="15">
        <f>SUM(F290:F290)</f>
        <v>396938</v>
      </c>
      <c r="G291" s="4">
        <f t="shared" si="6"/>
        <v>0</v>
      </c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5"/>
      <c r="AR291" s="35"/>
      <c r="AS291" s="35"/>
      <c r="AT291" s="35"/>
      <c r="AU291" s="35"/>
      <c r="AV291" s="35"/>
      <c r="AW291" s="35"/>
      <c r="AX291" s="35"/>
      <c r="AY291" s="35"/>
      <c r="AZ291" s="35"/>
      <c r="BA291" s="35"/>
      <c r="BB291" s="35"/>
      <c r="BC291" s="35"/>
      <c r="BD291" s="35"/>
      <c r="BE291" s="35"/>
      <c r="BF291" s="35"/>
      <c r="BG291" s="35"/>
      <c r="BH291" s="35"/>
      <c r="BI291" s="35"/>
    </row>
    <row r="292" spans="1:61" s="7" customFormat="1" ht="15" customHeight="1" x14ac:dyDescent="0.3">
      <c r="A292" s="54" t="s">
        <v>7</v>
      </c>
      <c r="B292" s="54"/>
      <c r="C292" s="54"/>
      <c r="D292" s="54" t="s">
        <v>7</v>
      </c>
      <c r="E292" s="54"/>
      <c r="F292" s="54"/>
      <c r="G292" s="6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5"/>
      <c r="AR292" s="35"/>
      <c r="AS292" s="35"/>
      <c r="AT292" s="35"/>
      <c r="AU292" s="35"/>
      <c r="AV292" s="35"/>
      <c r="AW292" s="35"/>
      <c r="AX292" s="35"/>
      <c r="AY292" s="35"/>
      <c r="AZ292" s="35"/>
      <c r="BA292" s="35"/>
      <c r="BB292" s="35"/>
      <c r="BC292" s="35"/>
      <c r="BD292" s="35"/>
      <c r="BE292" s="35"/>
      <c r="BF292" s="35"/>
      <c r="BG292" s="35"/>
      <c r="BH292" s="35"/>
      <c r="BI292" s="35"/>
    </row>
    <row r="293" spans="1:61" s="7" customFormat="1" ht="18" customHeight="1" x14ac:dyDescent="0.3">
      <c r="A293" s="28">
        <v>14</v>
      </c>
      <c r="B293" s="8" t="s">
        <v>134</v>
      </c>
      <c r="C293" s="14">
        <f>169568-42392</f>
        <v>127176</v>
      </c>
      <c r="D293" s="28">
        <v>14</v>
      </c>
      <c r="E293" s="8" t="s">
        <v>134</v>
      </c>
      <c r="F293" s="14">
        <f>169568-42392</f>
        <v>127176</v>
      </c>
      <c r="G293" s="6">
        <f t="shared" si="6"/>
        <v>0</v>
      </c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  <c r="AR293" s="35"/>
      <c r="AS293" s="35"/>
      <c r="AT293" s="35"/>
      <c r="AU293" s="35"/>
      <c r="AV293" s="35"/>
      <c r="AW293" s="35"/>
      <c r="AX293" s="35"/>
      <c r="AY293" s="35"/>
      <c r="AZ293" s="35"/>
      <c r="BA293" s="35"/>
      <c r="BB293" s="35"/>
      <c r="BC293" s="35"/>
      <c r="BD293" s="35"/>
      <c r="BE293" s="35"/>
      <c r="BF293" s="35"/>
      <c r="BG293" s="35"/>
      <c r="BH293" s="35"/>
      <c r="BI293" s="35"/>
    </row>
    <row r="294" spans="1:61" s="7" customFormat="1" ht="42" customHeight="1" x14ac:dyDescent="0.3">
      <c r="A294" s="28">
        <v>15</v>
      </c>
      <c r="B294" s="8" t="s">
        <v>135</v>
      </c>
      <c r="C294" s="14">
        <f>89076-22266</f>
        <v>66810</v>
      </c>
      <c r="D294" s="28">
        <v>15</v>
      </c>
      <c r="E294" s="8" t="s">
        <v>135</v>
      </c>
      <c r="F294" s="14">
        <f>89076-22266</f>
        <v>66810</v>
      </c>
      <c r="G294" s="6">
        <f t="shared" si="6"/>
        <v>0</v>
      </c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5"/>
      <c r="AR294" s="35"/>
      <c r="AS294" s="35"/>
      <c r="AT294" s="35"/>
      <c r="AU294" s="35"/>
      <c r="AV294" s="35"/>
      <c r="AW294" s="35"/>
      <c r="AX294" s="35"/>
      <c r="AY294" s="35"/>
      <c r="AZ294" s="35"/>
      <c r="BA294" s="35"/>
      <c r="BB294" s="35"/>
      <c r="BC294" s="35"/>
      <c r="BD294" s="35"/>
      <c r="BE294" s="35"/>
      <c r="BF294" s="35"/>
      <c r="BG294" s="35"/>
      <c r="BH294" s="35"/>
      <c r="BI294" s="35"/>
    </row>
    <row r="295" spans="1:61" s="7" customFormat="1" ht="15" customHeight="1" x14ac:dyDescent="0.3">
      <c r="A295" s="28"/>
      <c r="B295" s="11" t="s">
        <v>12</v>
      </c>
      <c r="C295" s="15">
        <f>SUM(C293:C294)</f>
        <v>193986</v>
      </c>
      <c r="D295" s="28"/>
      <c r="E295" s="11" t="s">
        <v>12</v>
      </c>
      <c r="F295" s="15">
        <f>SUM(F293:F294)</f>
        <v>193986</v>
      </c>
      <c r="G295" s="4">
        <f t="shared" si="6"/>
        <v>0</v>
      </c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  <c r="AS295" s="35"/>
      <c r="AT295" s="35"/>
      <c r="AU295" s="35"/>
      <c r="AV295" s="35"/>
      <c r="AW295" s="35"/>
      <c r="AX295" s="35"/>
      <c r="AY295" s="35"/>
      <c r="AZ295" s="35"/>
      <c r="BA295" s="35"/>
      <c r="BB295" s="35"/>
      <c r="BC295" s="35"/>
      <c r="BD295" s="35"/>
      <c r="BE295" s="35"/>
      <c r="BF295" s="35"/>
      <c r="BG295" s="35"/>
      <c r="BH295" s="35"/>
      <c r="BI295" s="35"/>
    </row>
    <row r="296" spans="1:61" s="7" customFormat="1" ht="39.6" x14ac:dyDescent="0.3">
      <c r="A296" s="28"/>
      <c r="B296" s="11" t="s">
        <v>136</v>
      </c>
      <c r="C296" s="15">
        <f>C269+C291+C288+C280+C276+C273+C295</f>
        <v>10856834</v>
      </c>
      <c r="D296" s="28"/>
      <c r="E296" s="11" t="s">
        <v>136</v>
      </c>
      <c r="F296" s="15">
        <f>F269+F291+F288+F280+F276+F273+F295</f>
        <v>10856834</v>
      </c>
      <c r="G296" s="4">
        <f t="shared" si="6"/>
        <v>0</v>
      </c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  <c r="AR296" s="35"/>
      <c r="AS296" s="35"/>
      <c r="AT296" s="35"/>
      <c r="AU296" s="35"/>
      <c r="AV296" s="35"/>
      <c r="AW296" s="35"/>
      <c r="AX296" s="35"/>
      <c r="AY296" s="35"/>
      <c r="AZ296" s="35"/>
      <c r="BA296" s="35"/>
      <c r="BB296" s="35"/>
      <c r="BC296" s="35"/>
      <c r="BD296" s="35"/>
      <c r="BE296" s="35"/>
      <c r="BF296" s="35"/>
      <c r="BG296" s="35"/>
      <c r="BH296" s="35"/>
      <c r="BI296" s="35"/>
    </row>
    <row r="297" spans="1:61" s="7" customFormat="1" ht="15" customHeight="1" x14ac:dyDescent="0.3">
      <c r="A297" s="28"/>
      <c r="B297" s="11" t="s">
        <v>59</v>
      </c>
      <c r="C297" s="15">
        <f>C296</f>
        <v>10856834</v>
      </c>
      <c r="D297" s="28"/>
      <c r="E297" s="11" t="s">
        <v>59</v>
      </c>
      <c r="F297" s="15">
        <f>F296</f>
        <v>10856834</v>
      </c>
      <c r="G297" s="4">
        <f t="shared" si="6"/>
        <v>0</v>
      </c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5"/>
      <c r="AR297" s="35"/>
      <c r="AS297" s="35"/>
      <c r="AT297" s="35"/>
      <c r="AU297" s="35"/>
      <c r="AV297" s="35"/>
      <c r="AW297" s="35"/>
      <c r="AX297" s="35"/>
      <c r="AY297" s="35"/>
      <c r="AZ297" s="35"/>
      <c r="BA297" s="35"/>
      <c r="BB297" s="35"/>
      <c r="BC297" s="35"/>
      <c r="BD297" s="35"/>
      <c r="BE297" s="35"/>
      <c r="BF297" s="35"/>
      <c r="BG297" s="35"/>
      <c r="BH297" s="35"/>
      <c r="BI297" s="35"/>
    </row>
    <row r="298" spans="1:61" s="7" customFormat="1" ht="15" customHeight="1" x14ac:dyDescent="0.3">
      <c r="A298" s="55" t="s">
        <v>43</v>
      </c>
      <c r="B298" s="55"/>
      <c r="C298" s="4">
        <f>C151+C264+C297</f>
        <v>288365516.19999999</v>
      </c>
      <c r="D298" s="55" t="s">
        <v>43</v>
      </c>
      <c r="E298" s="55"/>
      <c r="F298" s="4">
        <f>F151+F264+F297</f>
        <v>309529383.19999999</v>
      </c>
      <c r="G298" s="4">
        <f t="shared" si="6"/>
        <v>21163867</v>
      </c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35"/>
      <c r="AN298" s="35"/>
      <c r="AO298" s="35"/>
      <c r="AP298" s="35"/>
      <c r="AQ298" s="35"/>
      <c r="AR298" s="35"/>
      <c r="AS298" s="35"/>
      <c r="AT298" s="35"/>
      <c r="AU298" s="35"/>
      <c r="AV298" s="35"/>
      <c r="AW298" s="35"/>
      <c r="AX298" s="35"/>
      <c r="AY298" s="35"/>
      <c r="AZ298" s="35"/>
      <c r="BA298" s="35"/>
      <c r="BB298" s="35"/>
      <c r="BC298" s="35"/>
      <c r="BD298" s="35"/>
      <c r="BE298" s="35"/>
      <c r="BF298" s="35"/>
      <c r="BG298" s="35"/>
      <c r="BH298" s="35"/>
      <c r="BI298" s="35"/>
    </row>
    <row r="299" spans="1:61" s="7" customFormat="1" x14ac:dyDescent="0.3">
      <c r="A299" s="1"/>
      <c r="B299" s="33"/>
      <c r="C299" s="32"/>
      <c r="D299" s="1"/>
      <c r="E299" s="33"/>
      <c r="F299" s="32"/>
      <c r="G299" s="32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  <c r="AR299" s="35"/>
      <c r="AS299" s="35"/>
      <c r="AT299" s="35"/>
      <c r="AU299" s="35"/>
      <c r="AV299" s="35"/>
      <c r="AW299" s="35"/>
      <c r="AX299" s="35"/>
      <c r="AY299" s="35"/>
      <c r="AZ299" s="35"/>
      <c r="BA299" s="35"/>
      <c r="BB299" s="35"/>
      <c r="BC299" s="35"/>
      <c r="BD299" s="35"/>
      <c r="BE299" s="35"/>
      <c r="BF299" s="35"/>
      <c r="BG299" s="35"/>
      <c r="BH299" s="35"/>
      <c r="BI299" s="35"/>
    </row>
    <row r="300" spans="1:61" s="7" customFormat="1" x14ac:dyDescent="0.3">
      <c r="A300" s="1"/>
      <c r="B300" s="33"/>
      <c r="C300" s="32"/>
      <c r="D300" s="1"/>
      <c r="E300" s="33"/>
      <c r="F300" s="32"/>
      <c r="G300" s="32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  <c r="AR300" s="35"/>
      <c r="AS300" s="35"/>
      <c r="AT300" s="35"/>
      <c r="AU300" s="35"/>
      <c r="AV300" s="35"/>
      <c r="AW300" s="35"/>
      <c r="AX300" s="35"/>
      <c r="AY300" s="35"/>
      <c r="AZ300" s="35"/>
      <c r="BA300" s="35"/>
      <c r="BB300" s="35"/>
      <c r="BC300" s="35"/>
      <c r="BD300" s="35"/>
      <c r="BE300" s="35"/>
      <c r="BF300" s="35"/>
      <c r="BG300" s="35"/>
      <c r="BH300" s="35"/>
      <c r="BI300" s="35"/>
    </row>
  </sheetData>
  <mergeCells count="145">
    <mergeCell ref="D227:F227"/>
    <mergeCell ref="D182:F182"/>
    <mergeCell ref="D281:F281"/>
    <mergeCell ref="D289:F289"/>
    <mergeCell ref="D292:F292"/>
    <mergeCell ref="D298:E298"/>
    <mergeCell ref="D206:F206"/>
    <mergeCell ref="D266:F266"/>
    <mergeCell ref="D267:F267"/>
    <mergeCell ref="D270:F270"/>
    <mergeCell ref="D274:F274"/>
    <mergeCell ref="D277:F277"/>
    <mergeCell ref="D251:F251"/>
    <mergeCell ref="D255:F255"/>
    <mergeCell ref="D259:F259"/>
    <mergeCell ref="D260:F260"/>
    <mergeCell ref="D265:F265"/>
    <mergeCell ref="D233:F233"/>
    <mergeCell ref="D237:F237"/>
    <mergeCell ref="D242:F242"/>
    <mergeCell ref="D245:F245"/>
    <mergeCell ref="D248:F248"/>
    <mergeCell ref="D216:F216"/>
    <mergeCell ref="D219:F219"/>
    <mergeCell ref="D224:F224"/>
    <mergeCell ref="D102:F102"/>
    <mergeCell ref="D113:F113"/>
    <mergeCell ref="D114:F114"/>
    <mergeCell ref="D117:F117"/>
    <mergeCell ref="D75:F75"/>
    <mergeCell ref="D80:F80"/>
    <mergeCell ref="D232:F232"/>
    <mergeCell ref="D188:F188"/>
    <mergeCell ref="D191:F191"/>
    <mergeCell ref="D194:F194"/>
    <mergeCell ref="D197:F197"/>
    <mergeCell ref="D200:F200"/>
    <mergeCell ref="D137:F137"/>
    <mergeCell ref="D142:F142"/>
    <mergeCell ref="D143:F143"/>
    <mergeCell ref="D147:F147"/>
    <mergeCell ref="D152:F152"/>
    <mergeCell ref="D153:F153"/>
    <mergeCell ref="D154:F154"/>
    <mergeCell ref="D155:F155"/>
    <mergeCell ref="D159:F159"/>
    <mergeCell ref="D160:F160"/>
    <mergeCell ref="D164:F164"/>
    <mergeCell ref="D165:F165"/>
    <mergeCell ref="D19:F19"/>
    <mergeCell ref="D20:F20"/>
    <mergeCell ref="D29:F29"/>
    <mergeCell ref="D30:F30"/>
    <mergeCell ref="D34:F34"/>
    <mergeCell ref="D18:F18"/>
    <mergeCell ref="D41:F41"/>
    <mergeCell ref="D42:F42"/>
    <mergeCell ref="D25:F25"/>
    <mergeCell ref="D136:F136"/>
    <mergeCell ref="D59:F59"/>
    <mergeCell ref="D65:F65"/>
    <mergeCell ref="D70:F70"/>
    <mergeCell ref="D120:F120"/>
    <mergeCell ref="D126:F126"/>
    <mergeCell ref="D129:F129"/>
    <mergeCell ref="D132:F132"/>
    <mergeCell ref="D105:F105"/>
    <mergeCell ref="D109:F109"/>
    <mergeCell ref="D83:F83"/>
    <mergeCell ref="D88:F88"/>
    <mergeCell ref="D93:F93"/>
    <mergeCell ref="D99:F99"/>
    <mergeCell ref="A5:G5"/>
    <mergeCell ref="A7:C7"/>
    <mergeCell ref="D7:F7"/>
    <mergeCell ref="G7:G8"/>
    <mergeCell ref="A114:C114"/>
    <mergeCell ref="A126:C126"/>
    <mergeCell ref="A70:C70"/>
    <mergeCell ref="A29:C29"/>
    <mergeCell ref="A18:C18"/>
    <mergeCell ref="A30:C30"/>
    <mergeCell ref="A19:C19"/>
    <mergeCell ref="A20:C20"/>
    <mergeCell ref="A102:C102"/>
    <mergeCell ref="A117:C117"/>
    <mergeCell ref="A113:C113"/>
    <mergeCell ref="A34:C34"/>
    <mergeCell ref="A83:C83"/>
    <mergeCell ref="A88:C88"/>
    <mergeCell ref="A99:C99"/>
    <mergeCell ref="A59:C59"/>
    <mergeCell ref="A65:C65"/>
    <mergeCell ref="A75:C75"/>
    <mergeCell ref="A80:C80"/>
    <mergeCell ref="A93:C93"/>
    <mergeCell ref="A216:C216"/>
    <mergeCell ref="A129:C129"/>
    <mergeCell ref="A152:C152"/>
    <mergeCell ref="A142:C142"/>
    <mergeCell ref="A143:C143"/>
    <mergeCell ref="A188:C188"/>
    <mergeCell ref="A147:C147"/>
    <mergeCell ref="A132:C132"/>
    <mergeCell ref="A136:C136"/>
    <mergeCell ref="A137:C137"/>
    <mergeCell ref="A154:C154"/>
    <mergeCell ref="A155:C155"/>
    <mergeCell ref="A206:C206"/>
    <mergeCell ref="A159:C159"/>
    <mergeCell ref="A160:C160"/>
    <mergeCell ref="A164:C164"/>
    <mergeCell ref="A298:B298"/>
    <mergeCell ref="A259:C259"/>
    <mergeCell ref="A260:C260"/>
    <mergeCell ref="A265:C265"/>
    <mergeCell ref="A266:C266"/>
    <mergeCell ref="A270:C270"/>
    <mergeCell ref="A274:C274"/>
    <mergeCell ref="A277:C277"/>
    <mergeCell ref="A281:C281"/>
    <mergeCell ref="A289:C289"/>
    <mergeCell ref="A267:C267"/>
    <mergeCell ref="A292:C292"/>
    <mergeCell ref="A255:C255"/>
    <mergeCell ref="A219:C219"/>
    <mergeCell ref="A248:C248"/>
    <mergeCell ref="A232:C232"/>
    <mergeCell ref="A233:C233"/>
    <mergeCell ref="A245:C245"/>
    <mergeCell ref="A237:C237"/>
    <mergeCell ref="A242:C242"/>
    <mergeCell ref="A227:C227"/>
    <mergeCell ref="A251:C251"/>
    <mergeCell ref="A224:C224"/>
    <mergeCell ref="A41:C41"/>
    <mergeCell ref="A42:C42"/>
    <mergeCell ref="A120:C120"/>
    <mergeCell ref="A191:C191"/>
    <mergeCell ref="A194:C194"/>
    <mergeCell ref="A153:C153"/>
    <mergeCell ref="A200:C200"/>
    <mergeCell ref="A165:C165"/>
    <mergeCell ref="A182:C182"/>
    <mergeCell ref="A197:C197"/>
  </mergeCells>
  <printOptions horizontalCentered="1"/>
  <pageMargins left="0.78740157480314965" right="0.39370078740157483" top="0.39370078740157483" bottom="0.39370078740157483" header="0" footer="0"/>
  <pageSetup paperSize="9" scale="68" firstPageNumber="127" fitToHeight="35" orientation="landscape" useFirstPageNumber="1" r:id="rId1"/>
  <headerFooter>
    <oddHeader>&amp;C&amp;P</oddHeader>
  </headerFooter>
  <rowBreaks count="7" manualBreakCount="7">
    <brk id="36" max="6" man="1"/>
    <brk id="58" max="6" man="1"/>
    <brk id="119" max="6" man="1"/>
    <brk id="146" max="6" man="1"/>
    <brk id="205" max="6" man="1"/>
    <brk id="236" max="6" man="1"/>
    <brk id="26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2.2 </vt:lpstr>
      <vt:lpstr>'Приложение № 2.2 '!Заголовки_для_печати</vt:lpstr>
      <vt:lpstr>'Приложение № 2.2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Бурлаченко Н. Владимировна</dc:creator>
  <cp:lastModifiedBy>Кудрова А.А.</cp:lastModifiedBy>
  <cp:lastPrinted>2024-10-14T08:18:22Z</cp:lastPrinted>
  <dcterms:created xsi:type="dcterms:W3CDTF">2019-12-13T13:54:36Z</dcterms:created>
  <dcterms:modified xsi:type="dcterms:W3CDTF">2024-10-14T08:19:55Z</dcterms:modified>
</cp:coreProperties>
</file>