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2024\Президент\Распоряжения\октябрь\Распоряжение № 393рп\"/>
    </mc:Choice>
  </mc:AlternateContent>
  <bookViews>
    <workbookView xWindow="96" yWindow="0" windowWidth="28716" windowHeight="15600"/>
  </bookViews>
  <sheets>
    <sheet name="Приложение 8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41" i="3" l="1"/>
  <c r="AB79" i="3"/>
  <c r="AB41" i="3"/>
  <c r="AP79" i="3" l="1"/>
  <c r="AP18" i="3"/>
  <c r="AB18" i="3"/>
  <c r="AB17" i="3" s="1"/>
  <c r="AB82" i="3" s="1"/>
  <c r="N11" i="3" l="1"/>
  <c r="AB11" i="3"/>
  <c r="AP68" i="3" l="1"/>
  <c r="AP69" i="3"/>
  <c r="AP70" i="3"/>
  <c r="AP71" i="3"/>
  <c r="AP72" i="3"/>
  <c r="AP73" i="3"/>
  <c r="AP74" i="3"/>
  <c r="AP77" i="3"/>
  <c r="AP80" i="3"/>
  <c r="AP81" i="3"/>
  <c r="AP82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5" i="3"/>
  <c r="AP36" i="3"/>
  <c r="AP37" i="3"/>
  <c r="AP38" i="3"/>
  <c r="AP39" i="3"/>
  <c r="AP40" i="3"/>
  <c r="AP45" i="3"/>
  <c r="AP46" i="3"/>
  <c r="AP47" i="3"/>
  <c r="AP35" i="3"/>
  <c r="AP32" i="3"/>
  <c r="AP34" i="3"/>
  <c r="AO25" i="3"/>
  <c r="AO26" i="3"/>
  <c r="AO27" i="3"/>
  <c r="AO28" i="3"/>
  <c r="AO29" i="3"/>
  <c r="AO30" i="3"/>
  <c r="AO31" i="3"/>
  <c r="AO24" i="3"/>
  <c r="AN25" i="3"/>
  <c r="AN26" i="3"/>
  <c r="AN27" i="3"/>
  <c r="AN28" i="3"/>
  <c r="AN29" i="3"/>
  <c r="AN30" i="3"/>
  <c r="AN31" i="3"/>
  <c r="AN24" i="3"/>
  <c r="AM25" i="3"/>
  <c r="AM26" i="3"/>
  <c r="AM27" i="3"/>
  <c r="AM28" i="3"/>
  <c r="AM29" i="3"/>
  <c r="AM30" i="3"/>
  <c r="AM31" i="3"/>
  <c r="AM24" i="3"/>
  <c r="AL25" i="3"/>
  <c r="AL26" i="3"/>
  <c r="AL28" i="3"/>
  <c r="AL29" i="3"/>
  <c r="AL30" i="3"/>
  <c r="AL31" i="3"/>
  <c r="H23" i="3"/>
  <c r="AJ25" i="3"/>
  <c r="AJ26" i="3"/>
  <c r="AJ27" i="3"/>
  <c r="AJ28" i="3"/>
  <c r="AJ29" i="3"/>
  <c r="AJ30" i="3"/>
  <c r="AJ31" i="3"/>
  <c r="AJ24" i="3"/>
  <c r="AI25" i="3"/>
  <c r="AI24" i="3"/>
  <c r="AH24" i="3"/>
  <c r="AH25" i="3"/>
  <c r="AH26" i="3"/>
  <c r="AH27" i="3"/>
  <c r="AH28" i="3"/>
  <c r="AH29" i="3"/>
  <c r="AH30" i="3"/>
  <c r="AH31" i="3"/>
  <c r="AG25" i="3"/>
  <c r="AG26" i="3"/>
  <c r="AG27" i="3"/>
  <c r="AG28" i="3"/>
  <c r="AG29" i="3"/>
  <c r="AG30" i="3"/>
  <c r="AG31" i="3"/>
  <c r="AG24" i="3"/>
  <c r="AF25" i="3"/>
  <c r="AF24" i="3"/>
  <c r="AE27" i="3"/>
  <c r="AE28" i="3"/>
  <c r="AE29" i="3"/>
  <c r="AE30" i="3"/>
  <c r="AE31" i="3"/>
  <c r="AE26" i="3"/>
  <c r="AP15" i="3" l="1"/>
  <c r="AP14" i="3"/>
  <c r="AP13" i="3"/>
  <c r="AP12" i="3"/>
  <c r="AP10" i="3"/>
  <c r="AP9" i="3"/>
  <c r="AP66" i="3"/>
  <c r="AP67" i="3"/>
  <c r="AB78" i="3"/>
  <c r="AB76" i="3"/>
  <c r="AB75" i="3"/>
  <c r="AP75" i="3" s="1"/>
  <c r="AB44" i="3"/>
  <c r="AB43" i="3"/>
  <c r="AB42" i="3"/>
  <c r="AB33" i="3"/>
  <c r="AB31" i="3"/>
  <c r="W31" i="3"/>
  <c r="R31" i="3"/>
  <c r="AB30" i="3"/>
  <c r="W30" i="3"/>
  <c r="R30" i="3"/>
  <c r="AB29" i="3"/>
  <c r="W29" i="3"/>
  <c r="R29" i="3"/>
  <c r="AB28" i="3"/>
  <c r="W28" i="3"/>
  <c r="R28" i="3"/>
  <c r="AB27" i="3"/>
  <c r="X27" i="3"/>
  <c r="R27" i="3"/>
  <c r="AB26" i="3"/>
  <c r="W26" i="3"/>
  <c r="R26" i="3"/>
  <c r="AB25" i="3"/>
  <c r="W25" i="3"/>
  <c r="AB24" i="3"/>
  <c r="X24" i="3"/>
  <c r="AA23" i="3"/>
  <c r="Z23" i="3"/>
  <c r="Y23" i="3"/>
  <c r="V23" i="3"/>
  <c r="T23" i="3"/>
  <c r="AB16" i="3"/>
  <c r="AP16" i="3" s="1"/>
  <c r="AB8" i="3"/>
  <c r="U26" i="3" l="1"/>
  <c r="U30" i="3"/>
  <c r="U29" i="3"/>
  <c r="U27" i="3"/>
  <c r="U23" i="3" s="1"/>
  <c r="U31" i="3"/>
  <c r="W24" i="3"/>
  <c r="W27" i="3"/>
  <c r="U28" i="3"/>
  <c r="AB23" i="3"/>
  <c r="X23" i="3"/>
  <c r="W23" i="3" l="1"/>
  <c r="N78" i="3"/>
  <c r="AP78" i="3" s="1"/>
  <c r="N76" i="3"/>
  <c r="AP76" i="3" s="1"/>
  <c r="N64" i="3"/>
  <c r="AP64" i="3" s="1"/>
  <c r="N44" i="3"/>
  <c r="AP44" i="3" s="1"/>
  <c r="N43" i="3"/>
  <c r="AP43" i="3" s="1"/>
  <c r="N42" i="3"/>
  <c r="AP42" i="3" s="1"/>
  <c r="N33" i="3"/>
  <c r="AP33" i="3" s="1"/>
  <c r="N31" i="3"/>
  <c r="AP31" i="3" s="1"/>
  <c r="I31" i="3"/>
  <c r="AK31" i="3" s="1"/>
  <c r="G31" i="3"/>
  <c r="AI31" i="3" s="1"/>
  <c r="D31" i="3"/>
  <c r="AF31" i="3" s="1"/>
  <c r="N30" i="3"/>
  <c r="AP30" i="3" s="1"/>
  <c r="I30" i="3"/>
  <c r="AK30" i="3" s="1"/>
  <c r="G30" i="3"/>
  <c r="AI30" i="3" s="1"/>
  <c r="D30" i="3"/>
  <c r="AF30" i="3" s="1"/>
  <c r="N29" i="3"/>
  <c r="AP29" i="3" s="1"/>
  <c r="I29" i="3"/>
  <c r="AK29" i="3" s="1"/>
  <c r="G29" i="3"/>
  <c r="AI29" i="3" s="1"/>
  <c r="D29" i="3"/>
  <c r="AF29" i="3" s="1"/>
  <c r="N28" i="3"/>
  <c r="AP28" i="3" s="1"/>
  <c r="I28" i="3"/>
  <c r="AK28" i="3" s="1"/>
  <c r="G28" i="3"/>
  <c r="AI28" i="3" s="1"/>
  <c r="D28" i="3"/>
  <c r="AF28" i="3" s="1"/>
  <c r="N27" i="3"/>
  <c r="J27" i="3"/>
  <c r="D27" i="3"/>
  <c r="AF27" i="3" s="1"/>
  <c r="N26" i="3"/>
  <c r="AP26" i="3" s="1"/>
  <c r="I26" i="3"/>
  <c r="AK26" i="3" s="1"/>
  <c r="D26" i="3"/>
  <c r="AF26" i="3" s="1"/>
  <c r="N25" i="3"/>
  <c r="AP25" i="3" s="1"/>
  <c r="I25" i="3"/>
  <c r="AK25" i="3" s="1"/>
  <c r="N24" i="3"/>
  <c r="J24" i="3"/>
  <c r="M23" i="3"/>
  <c r="L23" i="3"/>
  <c r="K23" i="3"/>
  <c r="F23" i="3"/>
  <c r="AH23" i="3" s="1"/>
  <c r="AP11" i="3"/>
  <c r="N8" i="3"/>
  <c r="I24" i="3" l="1"/>
  <c r="AK24" i="3" s="1"/>
  <c r="AL24" i="3"/>
  <c r="N23" i="3"/>
  <c r="N18" i="3" s="1"/>
  <c r="N17" i="3" s="1"/>
  <c r="AP17" i="3" s="1"/>
  <c r="AP24" i="3"/>
  <c r="G26" i="3"/>
  <c r="AI26" i="3" s="1"/>
  <c r="I27" i="3"/>
  <c r="AK27" i="3" s="1"/>
  <c r="AL27" i="3"/>
  <c r="G27" i="3"/>
  <c r="AI27" i="3" s="1"/>
  <c r="AI23" i="3" s="1"/>
  <c r="AP27" i="3"/>
  <c r="I23" i="3"/>
  <c r="J23" i="3"/>
  <c r="G23" i="3" l="1"/>
  <c r="AP8" i="3"/>
  <c r="AL23" i="3"/>
  <c r="AJ23" i="3" l="1"/>
  <c r="AM23" i="3"/>
  <c r="AO23" i="3"/>
  <c r="AN23" i="3"/>
  <c r="AK23" i="3"/>
  <c r="AP23" i="3" l="1"/>
</calcChain>
</file>

<file path=xl/sharedStrings.xml><?xml version="1.0" encoding="utf-8"?>
<sst xmlns="http://schemas.openxmlformats.org/spreadsheetml/2006/main" count="428" uniqueCount="180">
  <si>
    <t>ДОХОДЫ ВСЕГО, в том числе:</t>
  </si>
  <si>
    <t>Налог с владельцев транспортных средств, уплачиваемый юридическими лицами</t>
  </si>
  <si>
    <t>Отчисления от налога на доходы организаций</t>
  </si>
  <si>
    <t>РАСХОДЫ ВСЕГО, в том числе:</t>
  </si>
  <si>
    <t>Субсидии местным бюджетам на исполнение программ развития дорожной отрасли ВСЕГО, в т.ч.:</t>
  </si>
  <si>
    <t>№ п/п</t>
  </si>
  <si>
    <t>Наименование государственной администрации</t>
  </si>
  <si>
    <t>Доли для распределения государственными администрациями субсидий, направленных в местные бюджеты городов и районов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</si>
  <si>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</si>
  <si>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</si>
  <si>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>на государственные дороги</t>
  </si>
  <si>
    <t>на улично-дорожную сеть</t>
  </si>
  <si>
    <t>по автомобильным дорогам общего пользования, находящимся в муниципальной собственности</t>
  </si>
  <si>
    <t>ВСЕГО</t>
  </si>
  <si>
    <t>в том числе:</t>
  </si>
  <si>
    <t>г.Тирасполя</t>
  </si>
  <si>
    <t>г. Днестровска</t>
  </si>
  <si>
    <t>г. Бендеры</t>
  </si>
  <si>
    <t>Григориопольского района и г. Григориополя</t>
  </si>
  <si>
    <t xml:space="preserve">Министерство экономического развития Приднестровской Молдавской Республики </t>
  </si>
  <si>
    <t>а)</t>
  </si>
  <si>
    <t>б)</t>
  </si>
  <si>
    <t>в)</t>
  </si>
  <si>
    <t>г)</t>
  </si>
  <si>
    <t>д)</t>
  </si>
  <si>
    <t>е)</t>
  </si>
  <si>
    <t>ж)</t>
  </si>
  <si>
    <t>з)</t>
  </si>
  <si>
    <t>1.2.</t>
  </si>
  <si>
    <t>2.</t>
  </si>
  <si>
    <t>1.</t>
  </si>
  <si>
    <t>1.1.</t>
  </si>
  <si>
    <t>Всего субсидий из республиканского бюджета, в том числе:</t>
  </si>
  <si>
    <t>(руб.)</t>
  </si>
  <si>
    <t>Дубоссарского района и г. Дубоссары</t>
  </si>
  <si>
    <t>Каменского района и г. Каменки</t>
  </si>
  <si>
    <t xml:space="preserve">Рыбницкого района и г. Рыбницы </t>
  </si>
  <si>
    <t xml:space="preserve">Слободзейского района и г. Слободзеи </t>
  </si>
  <si>
    <t>"О республиканском бюджете на 2024 год"</t>
  </si>
  <si>
    <t xml:space="preserve">Целевые субсидии Дорожного фонда на финансирование капитального ремонта дорожных покрытий после замены сетей подземных инженерных коммуникаций </t>
  </si>
  <si>
    <t>Приложение № 8</t>
  </si>
  <si>
    <t>Акцизный сбор от реализации газа углеводородного сжиженного, используемого в качестве автомобильного топлива</t>
  </si>
  <si>
    <t>3.</t>
  </si>
  <si>
    <t>2.2.</t>
  </si>
  <si>
    <t>реконструкция и капитальный                                                             ремонт сетей                                                                       ливневой канализации</t>
  </si>
  <si>
    <t xml:space="preserve">по автом. дорогам общего                                       пользования, находящимся                                                                                   в мун. собств.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</si>
  <si>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Итого субсидий на исполнение  программ развития                                                       дорожной отрасли, руб.</t>
  </si>
  <si>
    <t>к Закону Приднестровской Молдавской Республики</t>
  </si>
  <si>
    <t>на оплату потребленной электроэнергии сетей уличного освещения  автомобильных дорог общего пользования, находящихся на балансе государственного унитарного предприятия "Единые распределительные электрические сети"</t>
  </si>
  <si>
    <t>всего</t>
  </si>
  <si>
    <t>Дорожного фонда на счете Министерства финансов Приднестровской Молдавской Республики</t>
  </si>
  <si>
    <t>Дорожного фонда на счетах местных бюджетов городов и районов</t>
  </si>
  <si>
    <t>2.1.</t>
  </si>
  <si>
    <t>2.3.</t>
  </si>
  <si>
    <t>2.4.</t>
  </si>
  <si>
    <t>за счет остатков Дорожного фонда на счетах местных бюджетов городов и районов, ВСЕГО, в том числе по государственным администрациям:</t>
  </si>
  <si>
    <t>в том числе по автомобильным дорогам общего пользования, находящимся в государственной собственности</t>
  </si>
  <si>
    <t>г. Тирасполя</t>
  </si>
  <si>
    <t>в том числе целевые субсидии</t>
  </si>
  <si>
    <t xml:space="preserve">в том числе во исполнение Постановления Счетной палаты Приднестровской Молдавской Республики </t>
  </si>
  <si>
    <t xml:space="preserve">Целевые субсидии </t>
  </si>
  <si>
    <t xml:space="preserve">в том числе по автомобильным дорогам общего пользования, находящимся в государственной собственности (возврат во исполнениеПостановления Счетной палаты Приднестровской Молдавской Республики) </t>
  </si>
  <si>
    <t>Целевые субсидии Государственной администрации Дубоссарского района и г. Дубоссары  на погашение санкционированной кредиторской задолженности за выполненные работы по ремонту асфальтобетонного покрытия на автомобильной дороге Тирасполь - Каменка, км 68-73 (выборочно)</t>
  </si>
  <si>
    <t>на выполнение работ по устройству надлежащего гравийно-щебеночного покрытия с устройством водоотводного лотка на автомобильной дороге Рашков - Валя-Адынкэ - Константиновка</t>
  </si>
  <si>
    <t>на выполнение работ по устройству водоотводных лотков на автомобильной дороге Тирасполь - Каменка, км. 149 (спуск Катериновка)</t>
  </si>
  <si>
    <t>Целевые субсидии, в том числе:</t>
  </si>
  <si>
    <t>в том числе по автомобильным дорогам общего пользования, находящимся в государственной собственности, в том числе:</t>
  </si>
  <si>
    <t>Целевые субсидии Государственной администрации г. Днестровск  на погашение санкционированной кредиторской задолженности за выполненные работы по ремонту асфальтобетонного покрытия по ул. Котовского, ведущему к Днестровскому водохранилищу за минусом переходящих остатков по состоянию на 01.01.2024 года</t>
  </si>
  <si>
    <t xml:space="preserve">направляются на погашение кредиторской задолженности сложившейся по состоянию на 01.01.2024 года </t>
  </si>
  <si>
    <t>санкционированная кредиторская задолженность по состоянию на 01.01.2024 года, с учетом частичного или полного её погашения за счет переходящих остатков на счетах местных бюджетов по состоянию на 01.01.2024 года</t>
  </si>
  <si>
    <t>Переходящие остатки по состоянию на 01.01.2024 г.</t>
  </si>
  <si>
    <t>4.1</t>
  </si>
  <si>
    <t>4.1.1.</t>
  </si>
  <si>
    <t>4.1.2.</t>
  </si>
  <si>
    <t>4.1.3.</t>
  </si>
  <si>
    <t>4.1.4.</t>
  </si>
  <si>
    <t>4.1.5.</t>
  </si>
  <si>
    <t>4.1.6.</t>
  </si>
  <si>
    <t>4.1.7.</t>
  </si>
  <si>
    <t>4.2.</t>
  </si>
  <si>
    <t>4.3</t>
  </si>
  <si>
    <t>Целевые субсидии государственной администрации Григориопольского района и города Григориополя на погашение санкционированной кредиторской задолженности за выполненные работы по устройству цементобетонного покрытия на автомобильной дороге Бутор - Виноградное - Малаешты - Красногорка</t>
  </si>
  <si>
    <t>Целевые субсидии Государственной администрации Рыбницкого района и г. Рыбница  на погашение санкционированной кредиторской задолженности за выполненные работы по завершению работ по  ликвидации аварийной ситуации по автомобильной дороге Тирасполь - Каменка, км 142-143)</t>
  </si>
  <si>
    <t>Целевые субсидии Государственной администрации Рыбницкого района и г. Рыбница  на погашение санкционированной кредиторской задолженности за выполненные работы по  ремонту асфальтобетонного покрытия аварийного участка автомобильной дороги  (Рыбница - Броштяны - гр. Украины) Колбасна - Воронково</t>
  </si>
  <si>
    <t>направляются на погашение кредиторской задолженности сложившейся по состоянию на 01.01.2024 года по автомобильным дорогам, находящимся в муниципальной собственности</t>
  </si>
  <si>
    <t>направляются на частичное погашение кредиторской задолженности сложившейся по состоянию на 01.01.2024 года по автомобильным дорогам, находящимся в муниципальной собственности</t>
  </si>
  <si>
    <t>направляются на частичное погашение кредиторской задолженности по целевым субсидиям, сложившейся по состоянию на 01.01.2024 года по целевым субсидиям</t>
  </si>
  <si>
    <t>направляются на частичное погашение кредиторской задолженности, сложившейся по состоянию на 01.01.2024 год по автомобильным дорогам, находящимся в государственной собственности</t>
  </si>
  <si>
    <t>направляются на погашение кредиторской задолженности сложившейся по состоянию на 01.01.2024 года, по автомобильным дорогам, находящимся в муниципальной собственности</t>
  </si>
  <si>
    <t xml:space="preserve">Министерству финансов на покрытие дефицита бюджета Приднестровской Молдавской Республики </t>
  </si>
  <si>
    <t>2.1</t>
  </si>
  <si>
    <t xml:space="preserve">На покрытие дефицита бюджета Приднестровской Молдавской Республики </t>
  </si>
  <si>
    <t>отклонения</t>
  </si>
  <si>
    <t>4.1.8.</t>
  </si>
  <si>
    <t>4.4</t>
  </si>
  <si>
    <t>5.</t>
  </si>
  <si>
    <t>Целевые субсидии государственной администрации Слободзейского района и города Слободзеи  на установку светофоров на перекрестке улиц Тираспольское шоссе и Димитрова-Ленина в с. Парканы, с нанесением разметки и устройству ограждений</t>
  </si>
  <si>
    <t>4.1.5</t>
  </si>
  <si>
    <t>4.1.9.</t>
  </si>
  <si>
    <t xml:space="preserve">Отчисления от единого таможенного платежа в размере с 1 января по 29 февраля 2024 года - 20,50 процента, с 1 марта по 31 декабря 2024 года – 21,38 процента </t>
  </si>
  <si>
    <t>Средства Дорожного фонда, возвращенные в 2024 году на счет местного бюджета города Бендеры, как неиспользованные в рамках договоров, заключенных в 2023 году</t>
  </si>
  <si>
    <t>Увеличение местного бюджета города Бендеры (средства Дорожного фонда Приднестровской Молдавской Республики, возвращенные в 2024 году на счет местного бюджета, как неиспользованные в рамках договоров, заключенных в 2023 году)</t>
  </si>
  <si>
    <t>Целевые субсидии Государственной администрации г. Бендеры на погашение бюджетных обязательств по Договору от 24.12.2023 г. № 50/23-ДФ(в) (Устройство стоянки для большегрузных транспортных средств в районе ТПП Бендеры (Кишинев)</t>
  </si>
  <si>
    <t>1.1</t>
  </si>
  <si>
    <t>1.2</t>
  </si>
  <si>
    <t>2</t>
  </si>
  <si>
    <t>2.2</t>
  </si>
  <si>
    <t>2.3</t>
  </si>
  <si>
    <t>2.4</t>
  </si>
  <si>
    <t>3</t>
  </si>
  <si>
    <t>Средства Дорожного фонда, возвращенные в 2024 году на счет местного бюджета как не использованные в рамках договоров, заключенных в 2023 году</t>
  </si>
  <si>
    <t>4</t>
  </si>
  <si>
    <t>4.1.1</t>
  </si>
  <si>
    <t>4.1.2</t>
  </si>
  <si>
    <t>Целевые субсидии государственной администрации г. Тирасполя и г. Днестровска на выполнение работ в г.Тирасполе по продолжению улицы Юности до объездной дороги, в том числе проектные работы</t>
  </si>
  <si>
    <t>4.1.3</t>
  </si>
  <si>
    <t>Целевые субсидии государственной администрации г. Днестровска  на погашение санкционированной кредиторской задолженности за выполненные работы по ремонту асфальтобетонного покрытия по ул. Котовского, ведущей к Днестровскому водохранилищу, за минусом переходящих остатков по состоянию на 01.01.2024 года</t>
  </si>
  <si>
    <t>4.1.4</t>
  </si>
  <si>
    <t>Целевые субсидии государственной администрации г. Бендеры на погашение санкционированной кредиторской задолженности за выполненнные работы по устройству стоянки для большегрузных транспортных средств в районе ТПП Бендеры (Кишинев)</t>
  </si>
  <si>
    <t>4.1.6</t>
  </si>
  <si>
    <t>Целевые субсидии государственной администрации Дубоссарского района и г. Дубоссары  на погашение санкционированной кредиторской задолженности за выполненные работы по ремонту асфальтобетонного покрытия на автомобильной дороге Тирасполь - Каменка, км 68-73 (выборочно)</t>
  </si>
  <si>
    <t>4.1.7</t>
  </si>
  <si>
    <t>Целевые субсидии государственной администрации Рыбницкого района и г. Рыбницы  на погашение санкционированной кредиторской задолженности за выполненные работы по завершению работ по  ликвидации аварийной ситуации по автомобильной дороге Тирасполь - Каменка, км 142-143</t>
  </si>
  <si>
    <t>4.1.8</t>
  </si>
  <si>
    <t>Целевые субсидии государственной администрации Рыбницкого района и г. Рыбницы  на погашение санкционированной кредиторской задолженности за выполненные работы по  ремонту асфальтобетонного покрытия аварийного участка автомобильной дороги  (Рыбница - Броштяны - гр. Украины) Колбасна - Воронково</t>
  </si>
  <si>
    <t>4.1.9</t>
  </si>
  <si>
    <t>Целевые субсидии государственной администрации Слободзейского района и города Слободзеи  на установку светофоров на перекрестке улиц Тираспольское шоссе и Димитрова-Ленина в с. Парканы, с нанесением разметки и устройством ограждений</t>
  </si>
  <si>
    <t>4.2</t>
  </si>
  <si>
    <t>Целевые субсидии</t>
  </si>
  <si>
    <t>1)</t>
  </si>
  <si>
    <t>2)</t>
  </si>
  <si>
    <t>направляются на частичное погашение кредиторской задолженности, сложившейся по состоянию на 01.01.2024 года по автомобильным дорогам, находящимся в муниципальной собственности</t>
  </si>
  <si>
    <t>направляются на погашение кредиторской задолженности, сложившейся по состоянию на 01.01.2024 года по автомобильным дорогам, находящимся в муниципальной собственности</t>
  </si>
  <si>
    <t xml:space="preserve">направляются на погашение кредиторской задолженности, сложившейся по состоянию на 01.01.2024 года </t>
  </si>
  <si>
    <t>3)</t>
  </si>
  <si>
    <t>целевые субсидии, в том числе:</t>
  </si>
  <si>
    <t xml:space="preserve">в том числе по автомобильным дорогам общего пользования, находящимся в государственной собственности (возврат во исполнение Постановления Счетной палаты Приднестровской Молдавской Республики) </t>
  </si>
  <si>
    <t>направляются на частичное погашение кредиторской задолженности, сложившейся по состоянию на 01.01.2024 года по автомобильным дорогам, находящимся в государственной собственности</t>
  </si>
  <si>
    <t xml:space="preserve">целевые субсидии </t>
  </si>
  <si>
    <t>Увеличение местного бюджета города Бендеры (средства Дорожного фонда Приднестровской Молдавской Республики, возвращенные в 2024 году на счет местного бюджета, как не использованные в рамках договоров, заключенных в 2023 году)</t>
  </si>
  <si>
    <t>5</t>
  </si>
  <si>
    <t>На покрытие дефицита республиканского бюджета</t>
  </si>
  <si>
    <t>Целевые субсидии Государственной администрации г. Тирасполь на выполнение работ по продолжению улицы Юности до объездной дороги, в том числе проектные работы и технический надзор</t>
  </si>
  <si>
    <t>налог с владельцев транспортных средств</t>
  </si>
  <si>
    <t>иные поступления в Дорожный фонд</t>
  </si>
  <si>
    <t>Сравнительная таблица "Основные характеристики Дорожного фонда Приднестровской Молдавской Республики на 2024 год"</t>
  </si>
  <si>
    <r>
      <t>для перечисления</t>
    </r>
    <r>
      <rPr>
        <b/>
        <sz val="10"/>
        <rFont val="Times New Roman"/>
        <family val="1"/>
        <charset val="204"/>
      </rPr>
      <t xml:space="preserve"> 0,589%</t>
    </r>
    <r>
      <rPr>
        <sz val="10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</t>
    </r>
  </si>
  <si>
    <r>
      <t xml:space="preserve">для перечисления </t>
    </r>
    <r>
      <rPr>
        <b/>
        <sz val="10"/>
        <rFont val="Times New Roman"/>
        <family val="1"/>
        <charset val="204"/>
      </rPr>
      <t>2,32%</t>
    </r>
    <r>
      <rPr>
        <sz val="10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погашение задолженности дорожных предприятий перед ГУП "Дубоссарская ГЭС"</t>
    </r>
  </si>
  <si>
    <t>иные поступления в  Дорожный фонд</t>
  </si>
  <si>
    <t>Доля для распределения  иных поступлений в Дорожный фонд  ПМР</t>
  </si>
  <si>
    <t>по автомобильным дорогам общего пользования, находящимся в государственной собственности                                                   (Прилож. 8.1)</t>
  </si>
  <si>
    <t>на выполнение работ по проектированию и капитальному ремонту участка автомобильной дороги Тирасполь-Каменка с устройством водоотвода, км 149 (спуск Катериновка)</t>
  </si>
  <si>
    <t>на продолжение работ по строительству тротуара автомобильной дороги Каменка-Хрустовая-гр. Украины (5-й район города Каменка)</t>
  </si>
  <si>
    <t>на выполнение работ по капитальному ремонту автомобильной дороги Каменка-Кузьмин-гр. Украины с организацией водоотвода (спуск Кузьмин)</t>
  </si>
  <si>
    <t>4.5</t>
  </si>
  <si>
    <t>на выполнение работ по ремонту автомобильной дороги Каменка-Красный Октябрь, км 0-1, включая перекресток с ул. Кирова, с организацией водоотвода</t>
  </si>
  <si>
    <t>"на выполнение работ по устройству водоотводных лотков на автомобильной дороге Тирасполь - Каменка, км. 149 (спуск Катериновка)" заменить на "на выполнение работ по проектированию и капитальному ремонту участка автомобильной дороги Тирасполь-Каменка с устройством водоотвода, км 149 (спуск Катериновка)</t>
  </si>
  <si>
    <t>Дополнить : "на продолжение работ по строительству тротуара автомобильной дороги Каменка-Хрустовая-гр. Украины (5-й район города Каменка)"</t>
  </si>
  <si>
    <t>Дополнить: "на выполнение работ по капитальному ремонту автомобильной дороги Каменка-Кузьмин-гр. Украины с организацией водоотвода (спуск Кузьмин)"</t>
  </si>
  <si>
    <t>Дополнить: "на выполнение работ по ремонту автомобильной дороги Каменка-Красный Октябрь, км 0-1, включая перекресток с ул. Кирова, с организацией водоотвода"</t>
  </si>
  <si>
    <t>отсутствует</t>
  </si>
  <si>
    <t>4.1.10</t>
  </si>
  <si>
    <t>Целевые субсидии Государственной администрации Рыбницкого района и г. Рыбница на капитальный ремонт дорожного покрытия по ул. Ленина в г. Рыбница после замены сетей теплоснабжения и горячего водоснабжения</t>
  </si>
  <si>
    <t>Дополнить "Целевые субсидии Государственной администрации Рыбницкого района и г. Рыбница на капитальный ремонт дорожного покрытия по ул. Ленина в г. Рыбница после замены сетей теплоснабжения и горячего водоснабжения"</t>
  </si>
  <si>
    <t>предлагаемая редакция</t>
  </si>
  <si>
    <r>
      <t>для перечисления</t>
    </r>
    <r>
      <rPr>
        <b/>
        <sz val="10"/>
        <rFont val="Times New Roman"/>
        <family val="1"/>
        <charset val="204"/>
      </rPr>
      <t xml:space="preserve"> 0,5885%</t>
    </r>
    <r>
      <rPr>
        <sz val="10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</t>
    </r>
  </si>
  <si>
    <r>
      <t xml:space="preserve">для перечисления </t>
    </r>
    <r>
      <rPr>
        <b/>
        <sz val="10"/>
        <rFont val="Times New Roman"/>
        <family val="1"/>
        <charset val="204"/>
      </rPr>
      <t>2,3196%</t>
    </r>
    <r>
      <rPr>
        <sz val="10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погашение задолженности дорожных предприятий перед ГУП "Дубоссарская ГЭС"</t>
    </r>
  </si>
  <si>
    <r>
      <t xml:space="preserve">для перечисления </t>
    </r>
    <r>
      <rPr>
        <b/>
        <sz val="10"/>
        <rFont val="Times New Roman"/>
        <family val="1"/>
        <charset val="204"/>
      </rPr>
      <t xml:space="preserve">6,0731% </t>
    </r>
    <r>
      <rPr>
        <sz val="10"/>
        <rFont val="Times New Roman"/>
        <family val="1"/>
        <charset val="204"/>
      </rPr>
      <t>поступлений Дорожного фонда ПМР (за исключением налога с владельцев транспортных средств) на оплату потребленной электроэнергии сетей уличного освещения автомобильных дорог общего пользования, находящихся на балансе государственного унитарного предприятия "Единые распределительные электрические сети", а также на организацию уличного освещения вдоль автомобильных дорог общего пользования, находящихся в государственной и муниципальной собственности</t>
    </r>
  </si>
  <si>
    <r>
      <t xml:space="preserve">для перечисления </t>
    </r>
    <r>
      <rPr>
        <b/>
        <sz val="10"/>
        <color theme="1"/>
        <rFont val="Times New Roman"/>
        <family val="1"/>
        <charset val="204"/>
      </rPr>
      <t>0,2837%</t>
    </r>
    <r>
      <rPr>
        <sz val="10"/>
        <color theme="1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как целевые субсидии Дорожного фонда на финансирование </t>
    </r>
    <r>
      <rPr>
        <sz val="10"/>
        <color rgb="FF000000"/>
        <rFont val="Times New Roman"/>
        <family val="1"/>
        <charset val="204"/>
      </rPr>
      <t>предпроектного обследования автомобильных мостов в городе Тирасполь (мост по улице Шевченко, мост через реку Днестр)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и путепровода на а/д Брест-Кишинёв-Одесса, км 934 (мост через ж/д Тирасполь –Новосавицкая)</t>
    </r>
  </si>
  <si>
    <r>
      <t xml:space="preserve">для перечисления </t>
    </r>
    <r>
      <rPr>
        <b/>
        <sz val="10"/>
        <rFont val="Times New Roman"/>
        <family val="1"/>
        <charset val="204"/>
      </rPr>
      <t xml:space="preserve">2,1740% </t>
    </r>
    <r>
      <rPr>
        <sz val="10"/>
        <rFont val="Times New Roman"/>
        <family val="1"/>
        <charset val="204"/>
      </rPr>
      <t>поступлений Дорожного фонда ПМР (за исключением налога с владельцев транспортных средств) как целевые субсидии Дорожного фонда на приобретение дорожной лаборатории "Трасса"</t>
    </r>
  </si>
  <si>
    <r>
      <t>для перечисления</t>
    </r>
    <r>
      <rPr>
        <b/>
        <sz val="10"/>
        <rFont val="Times New Roman"/>
        <family val="1"/>
        <charset val="204"/>
      </rPr>
      <t xml:space="preserve"> 0,5885 %</t>
    </r>
    <r>
      <rPr>
        <sz val="10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</t>
    </r>
  </si>
  <si>
    <r>
      <t xml:space="preserve">для перечисления </t>
    </r>
    <r>
      <rPr>
        <b/>
        <sz val="10"/>
        <rFont val="Times New Roman"/>
        <family val="1"/>
        <charset val="204"/>
      </rPr>
      <t>2,3196 %</t>
    </r>
    <r>
      <rPr>
        <sz val="10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погашение задолженности дорожных предприятий перед ГУП "Дубоссарская ГЭС"</t>
    </r>
  </si>
  <si>
    <r>
      <t>для перечисления</t>
    </r>
    <r>
      <rPr>
        <b/>
        <sz val="10"/>
        <rFont val="Times New Roman"/>
        <family val="1"/>
        <charset val="204"/>
      </rPr>
      <t xml:space="preserve"> 6,0731 % </t>
    </r>
    <r>
      <rPr>
        <sz val="10"/>
        <rFont val="Times New Roman"/>
        <family val="1"/>
        <charset val="204"/>
      </rPr>
      <t xml:space="preserve">поступлений Дорожного фонда ПМР (за исключением налога с владельцев транспортных средств) на оплату потребленной электроэнергии сетей уличного освещения автомобильных дорог общего пользования, находящихся на балансе государственного унитарного предприятия "Единые распределительные электрические сети", </t>
    </r>
    <r>
      <rPr>
        <b/>
        <sz val="10"/>
        <rFont val="Times New Roman"/>
        <family val="1"/>
        <charset val="204"/>
      </rPr>
      <t>а также на организацию уличного освещения вдоль автомобильных дорог общего пользования, находящихся в государственной и муниципальной собственности</t>
    </r>
  </si>
  <si>
    <r>
      <t xml:space="preserve">Дополнить:"для перечисления </t>
    </r>
    <r>
      <rPr>
        <b/>
        <sz val="10"/>
        <color theme="1"/>
        <rFont val="Times New Roman"/>
        <family val="1"/>
        <charset val="204"/>
      </rPr>
      <t>0,2837%</t>
    </r>
    <r>
      <rPr>
        <sz val="10"/>
        <color theme="1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как целевые субсидии Дорожного фонда на финансирование </t>
    </r>
    <r>
      <rPr>
        <sz val="10"/>
        <color rgb="FF000000"/>
        <rFont val="Times New Roman"/>
        <family val="1"/>
        <charset val="204"/>
      </rPr>
      <t>предпроектного обследования автомобильных мостов в городе Тирасполь (мост по улице Шевченко, мост через реку Днестр)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и путепровода на а/д Брест-Кишинёв-Одесса, км 934 (мост через ж/д Тирасполь –Новосавицкая)"</t>
    </r>
  </si>
  <si>
    <r>
      <t xml:space="preserve">Дополнить: "для перечисления </t>
    </r>
    <r>
      <rPr>
        <b/>
        <sz val="10"/>
        <rFont val="Times New Roman"/>
        <family val="1"/>
        <charset val="204"/>
      </rPr>
      <t xml:space="preserve">2,1740% </t>
    </r>
    <r>
      <rPr>
        <sz val="10"/>
        <rFont val="Times New Roman"/>
        <family val="1"/>
        <charset val="204"/>
      </rPr>
      <t>поступлений Дорожного фонда ПМР (за исключением налога с владельцев транспортных средств) как целевые субсидии Дорожного фонда на приобретение дорожной лаборатории "Трасса""</t>
    </r>
  </si>
  <si>
    <t>действующая редакция</t>
  </si>
  <si>
    <t>4.1.11</t>
  </si>
  <si>
    <t>Целевые субсидии Государственной администрации Григориопольского района и города Григориополя на ликвидацию аварийных ситуаций по автомобильной дороге Обход г. Григориополь</t>
  </si>
  <si>
    <r>
      <t xml:space="preserve">для перечисления </t>
    </r>
    <r>
      <rPr>
        <b/>
        <sz val="10"/>
        <rFont val="Times New Roman"/>
        <family val="1"/>
        <charset val="204"/>
      </rPr>
      <t xml:space="preserve">0,1993% </t>
    </r>
    <r>
      <rPr>
        <sz val="10"/>
        <rFont val="Times New Roman"/>
        <family val="1"/>
        <charset val="204"/>
      </rPr>
      <t xml:space="preserve">поступлений Дорожного фонда ПМР (за исключением налога с владельцев транспортных средств) как целевые субсидии Дорожного фонда на финансирование капитального ремонта дорожных покрытий после замены сетей подземных инженерных коммуникаций </t>
    </r>
  </si>
  <si>
    <r>
      <t xml:space="preserve">Дополнить "для перечисления </t>
    </r>
    <r>
      <rPr>
        <b/>
        <sz val="10"/>
        <rFont val="Times New Roman"/>
        <family val="1"/>
        <charset val="204"/>
      </rPr>
      <t xml:space="preserve">0,1993% </t>
    </r>
    <r>
      <rPr>
        <sz val="10"/>
        <rFont val="Times New Roman"/>
        <family val="1"/>
        <charset val="204"/>
      </rPr>
      <t xml:space="preserve">поступлений Дорожного фонда ПМР (за исключением налога с владельцев транспортных средств)"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</si>
</sst>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right" vertical="center" wrapText="1"/>
    </xf>
    <xf numFmtId="0" fontId="4" fillId="0" borderId="7" xfId="1" applyFont="1" applyFill="1" applyBorder="1" applyAlignment="1">
      <alignment horizontal="center" vertical="center" wrapText="1"/>
    </xf>
    <xf numFmtId="3" fontId="4" fillId="0" borderId="9" xfId="1" applyNumberFormat="1" applyFont="1" applyFill="1" applyBorder="1" applyAlignment="1">
      <alignment horizontal="right" vertical="center" wrapText="1"/>
    </xf>
    <xf numFmtId="0" fontId="4" fillId="0" borderId="19" xfId="1" applyFont="1" applyFill="1" applyBorder="1" applyAlignment="1">
      <alignment horizontal="center" vertical="center" wrapText="1"/>
    </xf>
    <xf numFmtId="3" fontId="4" fillId="0" borderId="16" xfId="1" applyNumberFormat="1" applyFont="1" applyFill="1" applyBorder="1" applyAlignment="1">
      <alignment horizontal="right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center" vertical="center" wrapText="1"/>
    </xf>
    <xf numFmtId="3" fontId="4" fillId="0" borderId="11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Border="1" applyAlignment="1">
      <alignment vertical="center" wrapText="1"/>
    </xf>
    <xf numFmtId="3" fontId="2" fillId="0" borderId="11" xfId="1" applyNumberFormat="1" applyFont="1" applyFill="1" applyBorder="1" applyAlignment="1">
      <alignment vertical="center" wrapText="1"/>
    </xf>
    <xf numFmtId="3" fontId="4" fillId="0" borderId="10" xfId="1" applyNumberFormat="1" applyFont="1" applyFill="1" applyBorder="1" applyAlignment="1">
      <alignment horizontal="center" vertical="center" wrapText="1"/>
    </xf>
    <xf numFmtId="49" fontId="2" fillId="0" borderId="10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right" vertical="center" wrapText="1"/>
    </xf>
    <xf numFmtId="9" fontId="4" fillId="0" borderId="1" xfId="1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right" vertical="center" wrapText="1"/>
    </xf>
    <xf numFmtId="9" fontId="4" fillId="0" borderId="8" xfId="1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10" fontId="2" fillId="0" borderId="8" xfId="1" applyNumberFormat="1" applyFont="1" applyFill="1" applyBorder="1" applyAlignment="1">
      <alignment vertical="center" wrapText="1"/>
    </xf>
    <xf numFmtId="10" fontId="2" fillId="0" borderId="1" xfId="1" applyNumberFormat="1" applyFont="1" applyFill="1" applyBorder="1" applyAlignment="1">
      <alignment horizontal="right" vertical="center" wrapText="1"/>
    </xf>
    <xf numFmtId="9" fontId="2" fillId="0" borderId="1" xfId="1" applyNumberFormat="1" applyFont="1" applyFill="1" applyBorder="1" applyAlignment="1">
      <alignment horizontal="right" vertical="center" wrapText="1"/>
    </xf>
    <xf numFmtId="10" fontId="2" fillId="0" borderId="1" xfId="2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10" fontId="2" fillId="0" borderId="1" xfId="1" applyNumberFormat="1" applyFont="1" applyFill="1" applyBorder="1" applyAlignment="1">
      <alignment vertical="center" wrapText="1"/>
    </xf>
    <xf numFmtId="10" fontId="2" fillId="0" borderId="1" xfId="1" applyNumberFormat="1" applyFont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49" fontId="6" fillId="0" borderId="12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vertical="center" wrapText="1"/>
    </xf>
    <xf numFmtId="10" fontId="2" fillId="0" borderId="13" xfId="1" applyNumberFormat="1" applyFont="1" applyFill="1" applyBorder="1" applyAlignment="1">
      <alignment horizontal="right" vertical="center" wrapText="1"/>
    </xf>
    <xf numFmtId="9" fontId="2" fillId="0" borderId="13" xfId="1" applyNumberFormat="1" applyFont="1" applyFill="1" applyBorder="1" applyAlignment="1">
      <alignment horizontal="right" vertical="center" wrapText="1"/>
    </xf>
    <xf numFmtId="3" fontId="2" fillId="0" borderId="13" xfId="0" applyNumberFormat="1" applyFont="1" applyFill="1" applyBorder="1" applyAlignment="1">
      <alignment vertical="center" wrapText="1"/>
    </xf>
    <xf numFmtId="3" fontId="2" fillId="0" borderId="13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Fill="1" applyBorder="1" applyAlignment="1">
      <alignment horizontal="right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49" fontId="2" fillId="0" borderId="19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49" fontId="2" fillId="0" borderId="18" xfId="1" applyNumberFormat="1" applyFont="1" applyFill="1" applyBorder="1" applyAlignment="1">
      <alignment horizontal="center" vertical="center" wrapText="1"/>
    </xf>
    <xf numFmtId="49" fontId="4" fillId="0" borderId="23" xfId="1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right" vertical="center" wrapText="1"/>
    </xf>
    <xf numFmtId="49" fontId="4" fillId="0" borderId="26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3" fillId="0" borderId="20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49" fontId="4" fillId="0" borderId="10" xfId="1" applyNumberFormat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Border="1" applyAlignment="1">
      <alignment vertical="center" wrapText="1"/>
    </xf>
    <xf numFmtId="0" fontId="4" fillId="0" borderId="3" xfId="1" applyFont="1" applyFill="1" applyBorder="1" applyAlignment="1">
      <alignment horizontal="left" vertical="center" wrapText="1"/>
    </xf>
    <xf numFmtId="3" fontId="2" fillId="0" borderId="15" xfId="0" applyNumberFormat="1" applyFont="1" applyFill="1" applyBorder="1" applyAlignment="1">
      <alignment horizontal="right" vertical="center" wrapText="1"/>
    </xf>
    <xf numFmtId="3" fontId="2" fillId="0" borderId="15" xfId="1" applyNumberFormat="1" applyFont="1" applyBorder="1" applyAlignment="1">
      <alignment vertical="center" wrapText="1"/>
    </xf>
    <xf numFmtId="3" fontId="4" fillId="0" borderId="25" xfId="1" applyNumberFormat="1" applyFont="1" applyBorder="1" applyAlignment="1">
      <alignment vertical="center" wrapText="1"/>
    </xf>
    <xf numFmtId="3" fontId="4" fillId="0" borderId="11" xfId="1" applyNumberFormat="1" applyFont="1" applyFill="1" applyBorder="1" applyAlignment="1">
      <alignment vertical="center" wrapText="1"/>
    </xf>
    <xf numFmtId="3" fontId="4" fillId="0" borderId="11" xfId="0" applyNumberFormat="1" applyFont="1" applyFill="1" applyBorder="1" applyAlignment="1">
      <alignment vertical="center" wrapText="1"/>
    </xf>
    <xf numFmtId="3" fontId="2" fillId="0" borderId="11" xfId="0" applyNumberFormat="1" applyFont="1" applyFill="1" applyBorder="1" applyAlignment="1">
      <alignment vertical="center" wrapText="1"/>
    </xf>
    <xf numFmtId="3" fontId="4" fillId="0" borderId="14" xfId="1" applyNumberFormat="1" applyFont="1" applyBorder="1" applyAlignment="1">
      <alignment vertical="center" wrapText="1"/>
    </xf>
    <xf numFmtId="10" fontId="2" fillId="0" borderId="0" xfId="1" applyNumberFormat="1" applyFont="1" applyBorder="1" applyAlignment="1">
      <alignment vertical="center" wrapText="1"/>
    </xf>
    <xf numFmtId="3" fontId="2" fillId="0" borderId="0" xfId="1" applyNumberFormat="1" applyFont="1" applyBorder="1" applyAlignment="1">
      <alignment vertical="center" wrapText="1"/>
    </xf>
    <xf numFmtId="3" fontId="2" fillId="2" borderId="11" xfId="4" applyNumberFormat="1" applyFont="1" applyFill="1" applyBorder="1" applyAlignment="1">
      <alignment horizontal="right" vertical="center" wrapText="1"/>
    </xf>
    <xf numFmtId="49" fontId="4" fillId="0" borderId="1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3" fontId="10" fillId="0" borderId="11" xfId="1" applyNumberFormat="1" applyFont="1" applyBorder="1" applyAlignment="1">
      <alignment vertical="center" wrapText="1"/>
    </xf>
    <xf numFmtId="3" fontId="10" fillId="0" borderId="14" xfId="1" applyNumberFormat="1" applyFont="1" applyBorder="1" applyAlignment="1">
      <alignment vertical="center" wrapText="1"/>
    </xf>
    <xf numFmtId="3" fontId="2" fillId="0" borderId="35" xfId="0" applyNumberFormat="1" applyFont="1" applyFill="1" applyBorder="1" applyAlignment="1">
      <alignment horizontal="right" vertical="center" wrapText="1"/>
    </xf>
    <xf numFmtId="3" fontId="2" fillId="0" borderId="16" xfId="0" applyNumberFormat="1" applyFont="1" applyFill="1" applyBorder="1" applyAlignment="1">
      <alignment horizontal="right" vertical="center" wrapText="1"/>
    </xf>
    <xf numFmtId="3" fontId="4" fillId="0" borderId="4" xfId="1" applyNumberFormat="1" applyFont="1" applyFill="1" applyBorder="1" applyAlignment="1">
      <alignment vertical="center" wrapText="1"/>
    </xf>
    <xf numFmtId="3" fontId="2" fillId="0" borderId="4" xfId="1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49" fontId="6" fillId="0" borderId="39" xfId="1" applyNumberFormat="1" applyFont="1" applyFill="1" applyBorder="1" applyAlignment="1">
      <alignment horizontal="center" vertical="center" wrapText="1"/>
    </xf>
    <xf numFmtId="3" fontId="4" fillId="0" borderId="28" xfId="0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left" vertical="center" wrapText="1"/>
    </xf>
    <xf numFmtId="3" fontId="13" fillId="0" borderId="36" xfId="0" applyNumberFormat="1" applyFont="1" applyBorder="1" applyAlignment="1">
      <alignment horizontal="right" vertical="center" wrapText="1"/>
    </xf>
    <xf numFmtId="49" fontId="4" fillId="0" borderId="19" xfId="1" applyNumberFormat="1" applyFont="1" applyFill="1" applyBorder="1" applyAlignment="1">
      <alignment horizontal="center" vertical="center" wrapText="1"/>
    </xf>
    <xf numFmtId="49" fontId="2" fillId="0" borderId="17" xfId="1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vertical="center" wrapText="1"/>
    </xf>
    <xf numFmtId="3" fontId="4" fillId="0" borderId="34" xfId="1" applyNumberFormat="1" applyFont="1" applyFill="1" applyBorder="1" applyAlignment="1">
      <alignment vertical="center" wrapText="1"/>
    </xf>
    <xf numFmtId="0" fontId="4" fillId="0" borderId="4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" fillId="0" borderId="24" xfId="3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4" fillId="0" borderId="27" xfId="1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2" fontId="2" fillId="0" borderId="4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textRotation="90" wrapText="1"/>
    </xf>
    <xf numFmtId="0" fontId="2" fillId="0" borderId="14" xfId="1" applyFont="1" applyFill="1" applyBorder="1" applyAlignment="1">
      <alignment horizontal="center" vertical="center" textRotation="90" wrapText="1"/>
    </xf>
    <xf numFmtId="0" fontId="4" fillId="0" borderId="27" xfId="3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4" fillId="0" borderId="33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49" fontId="4" fillId="0" borderId="29" xfId="1" applyNumberFormat="1" applyFont="1" applyFill="1" applyBorder="1" applyAlignment="1">
      <alignment horizontal="center" vertical="center" wrapText="1"/>
    </xf>
    <xf numFmtId="49" fontId="4" fillId="0" borderId="18" xfId="1" applyNumberFormat="1" applyFont="1" applyFill="1" applyBorder="1" applyAlignment="1">
      <alignment horizontal="center" vertical="center" wrapText="1"/>
    </xf>
    <xf numFmtId="49" fontId="4" fillId="0" borderId="19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2" xfId="1" applyFont="1" applyFill="1" applyBorder="1" applyAlignment="1">
      <alignment horizontal="left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textRotation="90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left" vertical="center" wrapText="1"/>
    </xf>
    <xf numFmtId="49" fontId="4" fillId="0" borderId="17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4" fillId="0" borderId="32" xfId="1" applyFont="1" applyFill="1" applyBorder="1" applyAlignment="1">
      <alignment horizontal="left"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4" fillId="0" borderId="30" xfId="1" applyFont="1" applyFill="1" applyBorder="1" applyAlignment="1">
      <alignment horizontal="left" vertical="center" wrapText="1"/>
    </xf>
    <xf numFmtId="0" fontId="4" fillId="0" borderId="31" xfId="1" applyFont="1" applyFill="1" applyBorder="1" applyAlignment="1">
      <alignment horizontal="left" vertical="center" wrapText="1"/>
    </xf>
    <xf numFmtId="0" fontId="7" fillId="0" borderId="31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</cellXfs>
  <cellStyles count="5">
    <cellStyle name="Обычный" xfId="0" builtinId="0"/>
    <cellStyle name="Обычный 2 2" xfId="1"/>
    <cellStyle name="Обычный 3" xfId="3"/>
    <cellStyle name="Процентный 2 2" xfId="2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2"/>
  <sheetViews>
    <sheetView tabSelected="1" view="pageBreakPreview" topLeftCell="X1" zoomScale="80" zoomScaleNormal="70" zoomScaleSheetLayoutView="80" workbookViewId="0">
      <selection activeCell="AE79" sqref="AE79:AO79"/>
    </sheetView>
  </sheetViews>
  <sheetFormatPr defaultColWidth="6" defaultRowHeight="13.2" x14ac:dyDescent="0.25"/>
  <cols>
    <col min="1" max="1" width="6" style="52"/>
    <col min="2" max="2" width="43.88671875" style="52" customWidth="1"/>
    <col min="3" max="3" width="15.6640625" style="52" bestFit="1" customWidth="1"/>
    <col min="4" max="4" width="10.6640625" style="52" customWidth="1"/>
    <col min="5" max="5" width="6" style="52"/>
    <col min="6" max="6" width="9" style="52" customWidth="1"/>
    <col min="7" max="7" width="14.33203125" style="52" customWidth="1"/>
    <col min="8" max="8" width="12.33203125" style="52" customWidth="1"/>
    <col min="9" max="9" width="13.33203125" style="52" bestFit="1" customWidth="1"/>
    <col min="10" max="10" width="15" style="52" customWidth="1"/>
    <col min="11" max="11" width="13.33203125" style="52" bestFit="1" customWidth="1"/>
    <col min="12" max="12" width="12.33203125" style="52" customWidth="1"/>
    <col min="13" max="13" width="14.109375" style="52" customWidth="1"/>
    <col min="14" max="14" width="15.88671875" style="52" customWidth="1"/>
    <col min="15" max="15" width="7.6640625" style="52" customWidth="1"/>
    <col min="16" max="16" width="51.88671875" style="52" customWidth="1"/>
    <col min="17" max="20" width="9" style="52" customWidth="1"/>
    <col min="21" max="21" width="17" style="52" customWidth="1"/>
    <col min="22" max="23" width="11.6640625" style="52" customWidth="1"/>
    <col min="24" max="24" width="17.6640625" style="52" customWidth="1"/>
    <col min="25" max="25" width="9.6640625" style="52" customWidth="1"/>
    <col min="26" max="28" width="14.33203125" style="52" customWidth="1"/>
    <col min="29" max="29" width="8.6640625" style="52" customWidth="1"/>
    <col min="30" max="30" width="51.88671875" style="52" bestFit="1" customWidth="1"/>
    <col min="31" max="34" width="10.6640625" style="52" customWidth="1"/>
    <col min="35" max="35" width="18.109375" style="52" customWidth="1"/>
    <col min="36" max="36" width="10.6640625" style="52" bestFit="1" customWidth="1"/>
    <col min="37" max="37" width="13.33203125" style="52" bestFit="1" customWidth="1"/>
    <col min="38" max="38" width="16.109375" style="52" customWidth="1"/>
    <col min="39" max="39" width="11.44140625" style="52" customWidth="1"/>
    <col min="40" max="40" width="11.88671875" style="52" customWidth="1"/>
    <col min="41" max="41" width="12.109375" style="52" customWidth="1"/>
    <col min="42" max="42" width="13.44140625" style="52" customWidth="1"/>
    <col min="43" max="16384" width="6" style="52"/>
  </cols>
  <sheetData>
    <row r="1" spans="1:42" x14ac:dyDescent="0.25">
      <c r="A1" s="178" t="s">
        <v>40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42" x14ac:dyDescent="0.25">
      <c r="A2" s="178" t="s">
        <v>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42" x14ac:dyDescent="0.25">
      <c r="A3" s="178" t="s">
        <v>38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4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3"/>
      <c r="AB4" s="53"/>
    </row>
    <row r="5" spans="1:42" x14ac:dyDescent="0.25">
      <c r="A5" s="179" t="s">
        <v>145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6" spans="1:42" ht="13.8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 t="s">
        <v>33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42" ht="15.75" customHeight="1" thickBot="1" x14ac:dyDescent="0.3">
      <c r="A7" s="177" t="s">
        <v>175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56"/>
      <c r="O7" s="54"/>
      <c r="P7" s="114" t="s">
        <v>164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6"/>
      <c r="AC7" s="155" t="s">
        <v>92</v>
      </c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56"/>
    </row>
    <row r="8" spans="1:42" ht="15.75" customHeight="1" x14ac:dyDescent="0.25">
      <c r="A8" s="59">
        <v>1</v>
      </c>
      <c r="B8" s="101" t="s">
        <v>70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66">
        <f>N9+N10</f>
        <v>10381878</v>
      </c>
      <c r="O8" s="4" t="s">
        <v>30</v>
      </c>
      <c r="P8" s="143" t="s">
        <v>70</v>
      </c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5">
        <f>AB9+AB10</f>
        <v>10381878</v>
      </c>
      <c r="AC8" s="6" t="s">
        <v>30</v>
      </c>
      <c r="AD8" s="120" t="s">
        <v>70</v>
      </c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7">
        <f>AP9+AP10</f>
        <v>0</v>
      </c>
    </row>
    <row r="9" spans="1:42" ht="17.25" customHeight="1" x14ac:dyDescent="0.25">
      <c r="A9" s="15" t="s">
        <v>103</v>
      </c>
      <c r="B9" s="100" t="s">
        <v>50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3">
        <v>2685607</v>
      </c>
      <c r="O9" s="8" t="s">
        <v>31</v>
      </c>
      <c r="P9" s="100" t="s">
        <v>50</v>
      </c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">
        <v>2685607</v>
      </c>
      <c r="AC9" s="8" t="s">
        <v>31</v>
      </c>
      <c r="AD9" s="100" t="s">
        <v>50</v>
      </c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9">
        <f t="shared" ref="AP9:AP17" si="0">AB9-N9</f>
        <v>0</v>
      </c>
    </row>
    <row r="10" spans="1:42" ht="17.25" customHeight="1" x14ac:dyDescent="0.25">
      <c r="A10" s="15" t="s">
        <v>104</v>
      </c>
      <c r="B10" s="100" t="s">
        <v>51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3">
        <v>7696271</v>
      </c>
      <c r="O10" s="8" t="s">
        <v>28</v>
      </c>
      <c r="P10" s="100" t="s">
        <v>51</v>
      </c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">
        <v>7696271</v>
      </c>
      <c r="AC10" s="8" t="s">
        <v>28</v>
      </c>
      <c r="AD10" s="100" t="s">
        <v>51</v>
      </c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9">
        <f t="shared" si="0"/>
        <v>0</v>
      </c>
    </row>
    <row r="11" spans="1:42" ht="16.5" customHeight="1" x14ac:dyDescent="0.25">
      <c r="A11" s="59" t="s">
        <v>105</v>
      </c>
      <c r="B11" s="101" t="s">
        <v>0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66">
        <f>SUM(N12:N15)</f>
        <v>295254576</v>
      </c>
      <c r="O11" s="10" t="s">
        <v>29</v>
      </c>
      <c r="P11" s="101" t="s">
        <v>0</v>
      </c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1">
        <f>SUM(AB12:AB15)</f>
        <v>295254576</v>
      </c>
      <c r="AC11" s="10" t="s">
        <v>29</v>
      </c>
      <c r="AD11" s="101" t="s">
        <v>0</v>
      </c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1">
        <f t="shared" si="0"/>
        <v>0</v>
      </c>
    </row>
    <row r="12" spans="1:42" ht="16.5" customHeight="1" x14ac:dyDescent="0.25">
      <c r="A12" s="15" t="s">
        <v>90</v>
      </c>
      <c r="B12" s="100" t="s">
        <v>1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61">
        <v>13283652</v>
      </c>
      <c r="O12" s="8" t="s">
        <v>52</v>
      </c>
      <c r="P12" s="100" t="s">
        <v>1</v>
      </c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61">
        <v>13283652</v>
      </c>
      <c r="AC12" s="8" t="s">
        <v>52</v>
      </c>
      <c r="AD12" s="100" t="s">
        <v>1</v>
      </c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9">
        <f t="shared" si="0"/>
        <v>0</v>
      </c>
    </row>
    <row r="13" spans="1:42" x14ac:dyDescent="0.25">
      <c r="A13" s="15" t="s">
        <v>106</v>
      </c>
      <c r="B13" s="100" t="s">
        <v>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61">
        <v>84701862</v>
      </c>
      <c r="O13" s="8" t="s">
        <v>43</v>
      </c>
      <c r="P13" s="100" t="s">
        <v>2</v>
      </c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61">
        <v>84701862</v>
      </c>
      <c r="AC13" s="8" t="s">
        <v>43</v>
      </c>
      <c r="AD13" s="100" t="s">
        <v>2</v>
      </c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9">
        <f t="shared" si="0"/>
        <v>0</v>
      </c>
    </row>
    <row r="14" spans="1:42" ht="16.5" customHeight="1" x14ac:dyDescent="0.25">
      <c r="A14" s="15" t="s">
        <v>107</v>
      </c>
      <c r="B14" s="100" t="s">
        <v>99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61">
        <v>196841280</v>
      </c>
      <c r="O14" s="8" t="s">
        <v>53</v>
      </c>
      <c r="P14" s="100" t="s">
        <v>99</v>
      </c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61">
        <v>196841280</v>
      </c>
      <c r="AC14" s="8" t="s">
        <v>53</v>
      </c>
      <c r="AD14" s="100" t="s">
        <v>99</v>
      </c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9">
        <f t="shared" si="0"/>
        <v>0</v>
      </c>
    </row>
    <row r="15" spans="1:42" ht="17.25" customHeight="1" x14ac:dyDescent="0.25">
      <c r="A15" s="15" t="s">
        <v>108</v>
      </c>
      <c r="B15" s="100" t="s">
        <v>41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61">
        <v>427782</v>
      </c>
      <c r="O15" s="8" t="s">
        <v>54</v>
      </c>
      <c r="P15" s="100" t="s">
        <v>41</v>
      </c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61">
        <v>427782</v>
      </c>
      <c r="AC15" s="8" t="s">
        <v>54</v>
      </c>
      <c r="AD15" s="100" t="s">
        <v>41</v>
      </c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9">
        <f t="shared" si="0"/>
        <v>0</v>
      </c>
    </row>
    <row r="16" spans="1:42" ht="17.25" customHeight="1" x14ac:dyDescent="0.25">
      <c r="A16" s="59" t="s">
        <v>109</v>
      </c>
      <c r="B16" s="101" t="s">
        <v>110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66">
        <v>263</v>
      </c>
      <c r="O16" s="14" t="s">
        <v>42</v>
      </c>
      <c r="P16" s="101" t="s">
        <v>100</v>
      </c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1">
        <f>263+10584+360+13400</f>
        <v>24607</v>
      </c>
      <c r="AC16" s="14" t="s">
        <v>42</v>
      </c>
      <c r="AD16" s="101" t="s">
        <v>100</v>
      </c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1">
        <f t="shared" si="0"/>
        <v>24344</v>
      </c>
    </row>
    <row r="17" spans="1:43" x14ac:dyDescent="0.25">
      <c r="A17" s="59" t="s">
        <v>111</v>
      </c>
      <c r="B17" s="101" t="s">
        <v>3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66">
        <f>N18+N42+N75+N76+N77+N79+N78</f>
        <v>269636717</v>
      </c>
      <c r="O17" s="10">
        <v>4</v>
      </c>
      <c r="P17" s="101" t="s">
        <v>3</v>
      </c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1">
        <f>AB18+AB42+AB75+AB76+AB77+AB79+AB78+AB80+AB81</f>
        <v>269661061</v>
      </c>
      <c r="AC17" s="10">
        <v>4</v>
      </c>
      <c r="AD17" s="101" t="s">
        <v>3</v>
      </c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1">
        <f t="shared" si="0"/>
        <v>24344</v>
      </c>
      <c r="AQ17" s="53"/>
    </row>
    <row r="18" spans="1:43" ht="16.5" customHeight="1" x14ac:dyDescent="0.25">
      <c r="A18" s="15" t="s">
        <v>71</v>
      </c>
      <c r="B18" s="101" t="s">
        <v>4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66">
        <f>N23+N32+N33+N34+N35+N36+N37+N38+N39</f>
        <v>227615751</v>
      </c>
      <c r="O18" s="15" t="s">
        <v>71</v>
      </c>
      <c r="P18" s="101" t="s">
        <v>4</v>
      </c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1">
        <f>AB23+AB32+AB33+AB34+AB35+AB36+AB37+AB38+AB39+AB40+AB41</f>
        <v>229123752</v>
      </c>
      <c r="AC18" s="15" t="s">
        <v>71</v>
      </c>
      <c r="AD18" s="101" t="s">
        <v>4</v>
      </c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1">
        <f>AP23+AP32+AP33+AP34+AP35+AP36+AP37+AP38+AP39+AP40+AP41</f>
        <v>1508001</v>
      </c>
      <c r="AQ18" s="53"/>
    </row>
    <row r="19" spans="1:43" ht="61.5" customHeight="1" x14ac:dyDescent="0.25">
      <c r="A19" s="145" t="s">
        <v>5</v>
      </c>
      <c r="B19" s="142" t="s">
        <v>6</v>
      </c>
      <c r="C19" s="142" t="s">
        <v>7</v>
      </c>
      <c r="D19" s="142"/>
      <c r="E19" s="142"/>
      <c r="F19" s="148" t="s">
        <v>149</v>
      </c>
      <c r="G19" s="142" t="s">
        <v>8</v>
      </c>
      <c r="H19" s="174"/>
      <c r="I19" s="174"/>
      <c r="J19" s="174"/>
      <c r="K19" s="174"/>
      <c r="L19" s="142" t="s">
        <v>9</v>
      </c>
      <c r="M19" s="142"/>
      <c r="N19" s="152" t="s">
        <v>46</v>
      </c>
      <c r="O19" s="145" t="s">
        <v>5</v>
      </c>
      <c r="P19" s="142" t="s">
        <v>6</v>
      </c>
      <c r="Q19" s="142" t="s">
        <v>7</v>
      </c>
      <c r="R19" s="142"/>
      <c r="S19" s="142"/>
      <c r="T19" s="148" t="s">
        <v>149</v>
      </c>
      <c r="U19" s="133" t="s">
        <v>8</v>
      </c>
      <c r="V19" s="134"/>
      <c r="W19" s="134"/>
      <c r="X19" s="134"/>
      <c r="Y19" s="135"/>
      <c r="Z19" s="142" t="s">
        <v>9</v>
      </c>
      <c r="AA19" s="142"/>
      <c r="AB19" s="152" t="s">
        <v>46</v>
      </c>
      <c r="AC19" s="170" t="s">
        <v>5</v>
      </c>
      <c r="AD19" s="142" t="s">
        <v>6</v>
      </c>
      <c r="AE19" s="142" t="s">
        <v>7</v>
      </c>
      <c r="AF19" s="142"/>
      <c r="AG19" s="142"/>
      <c r="AH19" s="148" t="s">
        <v>149</v>
      </c>
      <c r="AI19" s="142" t="s">
        <v>8</v>
      </c>
      <c r="AJ19" s="174"/>
      <c r="AK19" s="174"/>
      <c r="AL19" s="174"/>
      <c r="AM19" s="174"/>
      <c r="AN19" s="142" t="s">
        <v>9</v>
      </c>
      <c r="AO19" s="142"/>
      <c r="AP19" s="152" t="s">
        <v>46</v>
      </c>
    </row>
    <row r="20" spans="1:43" ht="32.25" customHeight="1" x14ac:dyDescent="0.25">
      <c r="A20" s="145"/>
      <c r="B20" s="142"/>
      <c r="C20" s="148" t="s">
        <v>10</v>
      </c>
      <c r="D20" s="148" t="s">
        <v>11</v>
      </c>
      <c r="E20" s="148" t="s">
        <v>49</v>
      </c>
      <c r="F20" s="148"/>
      <c r="G20" s="148" t="s">
        <v>150</v>
      </c>
      <c r="H20" s="176" t="s">
        <v>12</v>
      </c>
      <c r="I20" s="174"/>
      <c r="J20" s="174"/>
      <c r="K20" s="174"/>
      <c r="L20" s="148" t="s">
        <v>143</v>
      </c>
      <c r="M20" s="148" t="s">
        <v>144</v>
      </c>
      <c r="N20" s="152"/>
      <c r="O20" s="145"/>
      <c r="P20" s="142"/>
      <c r="Q20" s="148" t="s">
        <v>10</v>
      </c>
      <c r="R20" s="148" t="s">
        <v>11</v>
      </c>
      <c r="S20" s="148" t="s">
        <v>49</v>
      </c>
      <c r="T20" s="148"/>
      <c r="U20" s="148" t="s">
        <v>150</v>
      </c>
      <c r="V20" s="151" t="s">
        <v>12</v>
      </c>
      <c r="W20" s="134"/>
      <c r="X20" s="134"/>
      <c r="Y20" s="135"/>
      <c r="Z20" s="148" t="s">
        <v>143</v>
      </c>
      <c r="AA20" s="148" t="s">
        <v>148</v>
      </c>
      <c r="AB20" s="152"/>
      <c r="AC20" s="171"/>
      <c r="AD20" s="142"/>
      <c r="AE20" s="148" t="s">
        <v>10</v>
      </c>
      <c r="AF20" s="148" t="s">
        <v>11</v>
      </c>
      <c r="AG20" s="148" t="s">
        <v>49</v>
      </c>
      <c r="AH20" s="148"/>
      <c r="AI20" s="148" t="s">
        <v>150</v>
      </c>
      <c r="AJ20" s="176" t="s">
        <v>12</v>
      </c>
      <c r="AK20" s="174"/>
      <c r="AL20" s="174"/>
      <c r="AM20" s="174"/>
      <c r="AN20" s="148" t="s">
        <v>143</v>
      </c>
      <c r="AO20" s="148" t="s">
        <v>144</v>
      </c>
      <c r="AP20" s="152"/>
    </row>
    <row r="21" spans="1:43" ht="16.5" customHeight="1" x14ac:dyDescent="0.25">
      <c r="A21" s="145"/>
      <c r="B21" s="142"/>
      <c r="C21" s="148"/>
      <c r="D21" s="148"/>
      <c r="E21" s="148"/>
      <c r="F21" s="148"/>
      <c r="G21" s="150"/>
      <c r="H21" s="148" t="s">
        <v>13</v>
      </c>
      <c r="I21" s="142" t="s">
        <v>14</v>
      </c>
      <c r="J21" s="142"/>
      <c r="K21" s="142"/>
      <c r="L21" s="148"/>
      <c r="M21" s="148"/>
      <c r="N21" s="152"/>
      <c r="O21" s="145"/>
      <c r="P21" s="142"/>
      <c r="Q21" s="148"/>
      <c r="R21" s="148"/>
      <c r="S21" s="148"/>
      <c r="T21" s="148"/>
      <c r="U21" s="150"/>
      <c r="V21" s="148" t="s">
        <v>13</v>
      </c>
      <c r="W21" s="133" t="s">
        <v>14</v>
      </c>
      <c r="X21" s="134"/>
      <c r="Y21" s="135"/>
      <c r="Z21" s="148"/>
      <c r="AA21" s="148"/>
      <c r="AB21" s="152"/>
      <c r="AC21" s="171"/>
      <c r="AD21" s="142"/>
      <c r="AE21" s="148"/>
      <c r="AF21" s="148"/>
      <c r="AG21" s="148"/>
      <c r="AH21" s="148"/>
      <c r="AI21" s="150"/>
      <c r="AJ21" s="148" t="s">
        <v>13</v>
      </c>
      <c r="AK21" s="142" t="s">
        <v>14</v>
      </c>
      <c r="AL21" s="142"/>
      <c r="AM21" s="142"/>
      <c r="AN21" s="148"/>
      <c r="AO21" s="148"/>
      <c r="AP21" s="152"/>
    </row>
    <row r="22" spans="1:43" ht="219" customHeight="1" thickBot="1" x14ac:dyDescent="0.3">
      <c r="A22" s="145"/>
      <c r="B22" s="142"/>
      <c r="C22" s="148"/>
      <c r="D22" s="148"/>
      <c r="E22" s="148"/>
      <c r="F22" s="148"/>
      <c r="G22" s="150"/>
      <c r="H22" s="148"/>
      <c r="I22" s="56" t="s">
        <v>45</v>
      </c>
      <c r="J22" s="56" t="s">
        <v>69</v>
      </c>
      <c r="K22" s="56" t="s">
        <v>44</v>
      </c>
      <c r="L22" s="148"/>
      <c r="M22" s="148"/>
      <c r="N22" s="152"/>
      <c r="O22" s="146"/>
      <c r="P22" s="147"/>
      <c r="Q22" s="149"/>
      <c r="R22" s="149"/>
      <c r="S22" s="149"/>
      <c r="T22" s="149"/>
      <c r="U22" s="150"/>
      <c r="V22" s="149"/>
      <c r="W22" s="58" t="s">
        <v>45</v>
      </c>
      <c r="X22" s="58" t="s">
        <v>69</v>
      </c>
      <c r="Y22" s="58" t="s">
        <v>44</v>
      </c>
      <c r="Z22" s="149"/>
      <c r="AA22" s="149"/>
      <c r="AB22" s="153"/>
      <c r="AC22" s="171"/>
      <c r="AD22" s="172"/>
      <c r="AE22" s="173"/>
      <c r="AF22" s="173"/>
      <c r="AG22" s="173"/>
      <c r="AH22" s="173"/>
      <c r="AI22" s="150"/>
      <c r="AJ22" s="173"/>
      <c r="AK22" s="57" t="s">
        <v>45</v>
      </c>
      <c r="AL22" s="57" t="s">
        <v>69</v>
      </c>
      <c r="AM22" s="57" t="s">
        <v>44</v>
      </c>
      <c r="AN22" s="173"/>
      <c r="AO22" s="173"/>
      <c r="AP22" s="175"/>
    </row>
    <row r="23" spans="1:43" ht="27" thickBot="1" x14ac:dyDescent="0.3">
      <c r="A23" s="15" t="s">
        <v>112</v>
      </c>
      <c r="B23" s="16" t="s">
        <v>32</v>
      </c>
      <c r="C23" s="17"/>
      <c r="D23" s="17"/>
      <c r="E23" s="17"/>
      <c r="F23" s="18">
        <f>SUM(F24:F31)</f>
        <v>1</v>
      </c>
      <c r="G23" s="19">
        <f>SUM(G26:G31)</f>
        <v>92780369</v>
      </c>
      <c r="H23" s="19">
        <f>H24+H25+H26+H27+H28+H29+H30+H31</f>
        <v>131527351</v>
      </c>
      <c r="I23" s="19">
        <f>SUM(I24:I31)</f>
        <v>124307823</v>
      </c>
      <c r="J23" s="19">
        <f>SUM(J24:J31)</f>
        <v>2219528</v>
      </c>
      <c r="K23" s="19">
        <f t="shared" ref="K23:L23" si="1">SUM(K24:K31)</f>
        <v>5000000</v>
      </c>
      <c r="L23" s="19">
        <f t="shared" si="1"/>
        <v>13283652</v>
      </c>
      <c r="M23" s="19">
        <f>SUM(M24:M31)</f>
        <v>211024068</v>
      </c>
      <c r="N23" s="67">
        <f>SUM(N24:N31)</f>
        <v>224307720</v>
      </c>
      <c r="O23" s="20" t="s">
        <v>72</v>
      </c>
      <c r="P23" s="21" t="s">
        <v>32</v>
      </c>
      <c r="Q23" s="22"/>
      <c r="R23" s="22"/>
      <c r="S23" s="22"/>
      <c r="T23" s="23">
        <f>SUM(T24:T31)</f>
        <v>1</v>
      </c>
      <c r="U23" s="24">
        <f>SUM(U26:U31)</f>
        <v>92874393</v>
      </c>
      <c r="V23" s="24">
        <f>V24+V25+V26+V27+V28+V29+V30+V31</f>
        <v>131433327</v>
      </c>
      <c r="W23" s="24">
        <f>SUM(W24:W31)</f>
        <v>124733614</v>
      </c>
      <c r="X23" s="24">
        <f>SUM(X24:X31)</f>
        <v>2219528</v>
      </c>
      <c r="Y23" s="24">
        <f t="shared" ref="Y23:Z23" si="2">SUM(Y24:Y31)</f>
        <v>4480185</v>
      </c>
      <c r="Z23" s="24">
        <f t="shared" si="2"/>
        <v>13283652</v>
      </c>
      <c r="AA23" s="24">
        <f>SUM(AA24:AA31)</f>
        <v>211024068</v>
      </c>
      <c r="AB23" s="25">
        <f>SUM(AB24:AB31)</f>
        <v>224307720</v>
      </c>
      <c r="AC23" s="20" t="s">
        <v>72</v>
      </c>
      <c r="AD23" s="21" t="s">
        <v>32</v>
      </c>
      <c r="AE23" s="22"/>
      <c r="AF23" s="22"/>
      <c r="AG23" s="22"/>
      <c r="AH23" s="26">
        <f>T23-F23</f>
        <v>0</v>
      </c>
      <c r="AI23" s="24">
        <f>SUM(AI26:AI31)</f>
        <v>94024</v>
      </c>
      <c r="AJ23" s="24">
        <f>AJ24+AJ25+AJ26+AJ27+AJ28+AJ29+AJ30+AJ31</f>
        <v>-94024</v>
      </c>
      <c r="AK23" s="24">
        <f>SUM(AK24:AK31)</f>
        <v>425791</v>
      </c>
      <c r="AL23" s="24">
        <f>SUM(AL24:AL31)</f>
        <v>0</v>
      </c>
      <c r="AM23" s="24">
        <f t="shared" ref="AM23:AN23" si="3">SUM(AM24:AM31)</f>
        <v>-519815</v>
      </c>
      <c r="AN23" s="24">
        <f t="shared" si="3"/>
        <v>0</v>
      </c>
      <c r="AO23" s="24">
        <f>SUM(AO24:AO31)</f>
        <v>0</v>
      </c>
      <c r="AP23" s="25">
        <f>SUM(AP24:AP31)</f>
        <v>0</v>
      </c>
    </row>
    <row r="24" spans="1:43" ht="13.8" thickBot="1" x14ac:dyDescent="0.3">
      <c r="A24" s="15" t="s">
        <v>20</v>
      </c>
      <c r="B24" s="55" t="s">
        <v>15</v>
      </c>
      <c r="C24" s="27"/>
      <c r="D24" s="28">
        <v>1</v>
      </c>
      <c r="E24" s="28">
        <v>1</v>
      </c>
      <c r="F24" s="29">
        <v>0.15690000000000001</v>
      </c>
      <c r="G24" s="30"/>
      <c r="H24" s="12">
        <v>38788335</v>
      </c>
      <c r="I24" s="30">
        <f>H24-K24-J24</f>
        <v>36660488</v>
      </c>
      <c r="J24" s="30">
        <f>1177176-N47</f>
        <v>493569</v>
      </c>
      <c r="K24" s="30">
        <v>1634278</v>
      </c>
      <c r="L24" s="30">
        <v>5678659</v>
      </c>
      <c r="M24" s="12">
        <v>33109676</v>
      </c>
      <c r="N24" s="68">
        <f>M24+L24</f>
        <v>38788335</v>
      </c>
      <c r="O24" s="32" t="s">
        <v>20</v>
      </c>
      <c r="P24" s="55" t="s">
        <v>15</v>
      </c>
      <c r="Q24" s="27"/>
      <c r="R24" s="28">
        <v>1</v>
      </c>
      <c r="S24" s="28">
        <v>1</v>
      </c>
      <c r="T24" s="29">
        <v>0.15690000000000001</v>
      </c>
      <c r="U24" s="30"/>
      <c r="V24" s="12">
        <v>38788335</v>
      </c>
      <c r="W24" s="30">
        <f>V24-Y24-X24</f>
        <v>36660488</v>
      </c>
      <c r="X24" s="30">
        <f>1177176-AB47</f>
        <v>493569</v>
      </c>
      <c r="Y24" s="30">
        <v>1634278</v>
      </c>
      <c r="Z24" s="30">
        <v>5678659</v>
      </c>
      <c r="AA24" s="12">
        <v>33109676</v>
      </c>
      <c r="AB24" s="33">
        <f>AA24+Z24</f>
        <v>38788335</v>
      </c>
      <c r="AC24" s="32" t="s">
        <v>20</v>
      </c>
      <c r="AD24" s="55" t="s">
        <v>15</v>
      </c>
      <c r="AE24" s="27"/>
      <c r="AF24" s="34">
        <f>R24-D24</f>
        <v>0</v>
      </c>
      <c r="AG24" s="34">
        <f>S24-E24</f>
        <v>0</v>
      </c>
      <c r="AH24" s="26">
        <f t="shared" ref="AH24:AH31" si="4">T24-F24</f>
        <v>0</v>
      </c>
      <c r="AI24" s="30">
        <f t="shared" ref="AI24:AP24" si="5">U24-G24</f>
        <v>0</v>
      </c>
      <c r="AJ24" s="30">
        <f t="shared" si="5"/>
        <v>0</v>
      </c>
      <c r="AK24" s="30">
        <f t="shared" si="5"/>
        <v>0</v>
      </c>
      <c r="AL24" s="30">
        <f t="shared" si="5"/>
        <v>0</v>
      </c>
      <c r="AM24" s="30">
        <f t="shared" si="5"/>
        <v>0</v>
      </c>
      <c r="AN24" s="30">
        <f t="shared" si="5"/>
        <v>0</v>
      </c>
      <c r="AO24" s="30">
        <f t="shared" si="5"/>
        <v>0</v>
      </c>
      <c r="AP24" s="30">
        <f t="shared" si="5"/>
        <v>0</v>
      </c>
    </row>
    <row r="25" spans="1:43" ht="13.8" thickBot="1" x14ac:dyDescent="0.3">
      <c r="A25" s="15" t="s">
        <v>21</v>
      </c>
      <c r="B25" s="55" t="s">
        <v>16</v>
      </c>
      <c r="C25" s="27"/>
      <c r="D25" s="28">
        <v>1</v>
      </c>
      <c r="E25" s="28">
        <v>1</v>
      </c>
      <c r="F25" s="29">
        <v>4.7000000000000002E-3</v>
      </c>
      <c r="G25" s="30"/>
      <c r="H25" s="12">
        <v>1388129</v>
      </c>
      <c r="I25" s="30">
        <f t="shared" ref="I25:I31" si="6">H25-K25-J25</f>
        <v>1388129</v>
      </c>
      <c r="J25" s="30">
        <v>0</v>
      </c>
      <c r="K25" s="30"/>
      <c r="L25" s="30">
        <v>396316</v>
      </c>
      <c r="M25" s="12">
        <v>991813</v>
      </c>
      <c r="N25" s="68">
        <f>M25+L25</f>
        <v>1388129</v>
      </c>
      <c r="O25" s="32" t="s">
        <v>21</v>
      </c>
      <c r="P25" s="55" t="s">
        <v>16</v>
      </c>
      <c r="Q25" s="27"/>
      <c r="R25" s="28">
        <v>1</v>
      </c>
      <c r="S25" s="28">
        <v>1</v>
      </c>
      <c r="T25" s="29">
        <v>4.7000000000000002E-3</v>
      </c>
      <c r="U25" s="30"/>
      <c r="V25" s="12">
        <v>1388129</v>
      </c>
      <c r="W25" s="30">
        <f>V25-Y25-X25</f>
        <v>1388129</v>
      </c>
      <c r="X25" s="30">
        <v>0</v>
      </c>
      <c r="Y25" s="30"/>
      <c r="Z25" s="30">
        <v>396316</v>
      </c>
      <c r="AA25" s="12">
        <v>991813</v>
      </c>
      <c r="AB25" s="33">
        <f>AA25+Z25</f>
        <v>1388129</v>
      </c>
      <c r="AC25" s="32" t="s">
        <v>21</v>
      </c>
      <c r="AD25" s="55" t="s">
        <v>16</v>
      </c>
      <c r="AE25" s="27"/>
      <c r="AF25" s="34">
        <f t="shared" ref="AF25:AF31" si="7">R25-D25</f>
        <v>0</v>
      </c>
      <c r="AG25" s="34">
        <f t="shared" ref="AG25:AG31" si="8">S25-E25</f>
        <v>0</v>
      </c>
      <c r="AH25" s="26">
        <f t="shared" si="4"/>
        <v>0</v>
      </c>
      <c r="AI25" s="30">
        <f t="shared" ref="AI25:AI31" si="9">U25-G25</f>
        <v>0</v>
      </c>
      <c r="AJ25" s="30">
        <f t="shared" ref="AJ25:AJ31" si="10">V25-H25</f>
        <v>0</v>
      </c>
      <c r="AK25" s="30">
        <f t="shared" ref="AK25:AK31" si="11">W25-I25</f>
        <v>0</v>
      </c>
      <c r="AL25" s="30">
        <f t="shared" ref="AL25:AL31" si="12">X25-J25</f>
        <v>0</v>
      </c>
      <c r="AM25" s="30">
        <f t="shared" ref="AM25:AM31" si="13">Y25-K25</f>
        <v>0</v>
      </c>
      <c r="AN25" s="30">
        <f t="shared" ref="AN25:AN31" si="14">Z25-L25</f>
        <v>0</v>
      </c>
      <c r="AO25" s="30">
        <f t="shared" ref="AO25:AO31" si="15">AA25-M25</f>
        <v>0</v>
      </c>
      <c r="AP25" s="30">
        <f t="shared" ref="AP25:AP34" si="16">AB25-N25</f>
        <v>0</v>
      </c>
    </row>
    <row r="26" spans="1:43" ht="13.8" thickBot="1" x14ac:dyDescent="0.3">
      <c r="A26" s="15" t="s">
        <v>22</v>
      </c>
      <c r="B26" s="55" t="s">
        <v>17</v>
      </c>
      <c r="C26" s="35">
        <v>0.1804</v>
      </c>
      <c r="D26" s="27">
        <f>E26-C26</f>
        <v>0.8196</v>
      </c>
      <c r="E26" s="28">
        <v>1</v>
      </c>
      <c r="F26" s="29">
        <v>0.11</v>
      </c>
      <c r="G26" s="31">
        <f>N26-H26</f>
        <v>4541765</v>
      </c>
      <c r="H26" s="12">
        <v>20634314</v>
      </c>
      <c r="I26" s="30">
        <f t="shared" si="6"/>
        <v>19734314</v>
      </c>
      <c r="J26" s="30">
        <v>0</v>
      </c>
      <c r="K26" s="30">
        <v>900000</v>
      </c>
      <c r="L26" s="30">
        <v>1963431</v>
      </c>
      <c r="M26" s="12">
        <v>23212648</v>
      </c>
      <c r="N26" s="68">
        <f t="shared" ref="N26:N31" si="17">M26+L26</f>
        <v>25176079</v>
      </c>
      <c r="O26" s="32" t="s">
        <v>22</v>
      </c>
      <c r="P26" s="55" t="s">
        <v>17</v>
      </c>
      <c r="Q26" s="35">
        <v>0.2356</v>
      </c>
      <c r="R26" s="27">
        <f>S26-Q26</f>
        <v>0.76439999999999997</v>
      </c>
      <c r="S26" s="28">
        <v>1</v>
      </c>
      <c r="T26" s="29">
        <v>0.1179</v>
      </c>
      <c r="U26" s="31">
        <f>AB26-V26</f>
        <v>6324251</v>
      </c>
      <c r="V26" s="12">
        <v>20518918</v>
      </c>
      <c r="W26" s="30">
        <f>V26-Y26-X26</f>
        <v>19618918</v>
      </c>
      <c r="X26" s="30">
        <v>0</v>
      </c>
      <c r="Y26" s="30">
        <v>900000</v>
      </c>
      <c r="Z26" s="30">
        <v>1963431</v>
      </c>
      <c r="AA26" s="12">
        <v>24879738</v>
      </c>
      <c r="AB26" s="33">
        <f>AA26+Z26</f>
        <v>26843169</v>
      </c>
      <c r="AC26" s="32" t="s">
        <v>22</v>
      </c>
      <c r="AD26" s="55" t="s">
        <v>17</v>
      </c>
      <c r="AE26" s="34">
        <f>Q26-C26</f>
        <v>5.5199999999999999E-2</v>
      </c>
      <c r="AF26" s="34">
        <f t="shared" si="7"/>
        <v>-5.5200000000000027E-2</v>
      </c>
      <c r="AG26" s="34">
        <f t="shared" si="8"/>
        <v>0</v>
      </c>
      <c r="AH26" s="26">
        <f t="shared" si="4"/>
        <v>7.9000000000000042E-3</v>
      </c>
      <c r="AI26" s="30">
        <f t="shared" si="9"/>
        <v>1782486</v>
      </c>
      <c r="AJ26" s="30">
        <f t="shared" si="10"/>
        <v>-115396</v>
      </c>
      <c r="AK26" s="30">
        <f t="shared" si="11"/>
        <v>-115396</v>
      </c>
      <c r="AL26" s="30">
        <f t="shared" si="12"/>
        <v>0</v>
      </c>
      <c r="AM26" s="30">
        <f t="shared" si="13"/>
        <v>0</v>
      </c>
      <c r="AN26" s="30">
        <f t="shared" si="14"/>
        <v>0</v>
      </c>
      <c r="AO26" s="30">
        <f t="shared" si="15"/>
        <v>1667090</v>
      </c>
      <c r="AP26" s="30">
        <f t="shared" si="16"/>
        <v>1667090</v>
      </c>
    </row>
    <row r="27" spans="1:43" ht="13.8" thickBot="1" x14ac:dyDescent="0.3">
      <c r="A27" s="15" t="s">
        <v>23</v>
      </c>
      <c r="B27" s="55" t="s">
        <v>18</v>
      </c>
      <c r="C27" s="27">
        <v>0.49249999999999999</v>
      </c>
      <c r="D27" s="27">
        <f>E27-C27</f>
        <v>0.50750000000000006</v>
      </c>
      <c r="E27" s="28">
        <v>1</v>
      </c>
      <c r="F27" s="29">
        <v>0.1174</v>
      </c>
      <c r="G27" s="31">
        <f>N27-H27</f>
        <v>12542867</v>
      </c>
      <c r="H27" s="12">
        <v>12924884</v>
      </c>
      <c r="I27" s="30">
        <f t="shared" si="6"/>
        <v>11772500</v>
      </c>
      <c r="J27" s="30">
        <f>662297-309913</f>
        <v>352384</v>
      </c>
      <c r="K27" s="30">
        <v>800000</v>
      </c>
      <c r="L27" s="30">
        <v>693525</v>
      </c>
      <c r="M27" s="12">
        <v>24774226</v>
      </c>
      <c r="N27" s="68">
        <f>M27+L27</f>
        <v>25467751</v>
      </c>
      <c r="O27" s="32" t="s">
        <v>23</v>
      </c>
      <c r="P27" s="55" t="s">
        <v>18</v>
      </c>
      <c r="Q27" s="35">
        <v>0.49249999999999999</v>
      </c>
      <c r="R27" s="27">
        <f>S27-Q27</f>
        <v>0.50750000000000006</v>
      </c>
      <c r="S27" s="28">
        <v>1</v>
      </c>
      <c r="T27" s="29">
        <v>0.1174</v>
      </c>
      <c r="U27" s="31">
        <f>AB27-V27</f>
        <v>12542867</v>
      </c>
      <c r="V27" s="12">
        <v>12924884</v>
      </c>
      <c r="W27" s="30">
        <f>V27-Y27-X27</f>
        <v>12292315</v>
      </c>
      <c r="X27" s="30">
        <f>662297-309913</f>
        <v>352384</v>
      </c>
      <c r="Y27" s="30">
        <v>280185</v>
      </c>
      <c r="Z27" s="30">
        <v>693525</v>
      </c>
      <c r="AA27" s="12">
        <v>24774226</v>
      </c>
      <c r="AB27" s="33">
        <f>AA27+Z27</f>
        <v>25467751</v>
      </c>
      <c r="AC27" s="32" t="s">
        <v>23</v>
      </c>
      <c r="AD27" s="55" t="s">
        <v>18</v>
      </c>
      <c r="AE27" s="34">
        <f t="shared" ref="AE27:AE31" si="18">Q27-C27</f>
        <v>0</v>
      </c>
      <c r="AF27" s="34">
        <f t="shared" si="7"/>
        <v>0</v>
      </c>
      <c r="AG27" s="34">
        <f t="shared" si="8"/>
        <v>0</v>
      </c>
      <c r="AH27" s="26">
        <f t="shared" si="4"/>
        <v>0</v>
      </c>
      <c r="AI27" s="30">
        <f t="shared" si="9"/>
        <v>0</v>
      </c>
      <c r="AJ27" s="30">
        <f t="shared" si="10"/>
        <v>0</v>
      </c>
      <c r="AK27" s="30">
        <f t="shared" si="11"/>
        <v>519815</v>
      </c>
      <c r="AL27" s="30">
        <f t="shared" si="12"/>
        <v>0</v>
      </c>
      <c r="AM27" s="30">
        <f t="shared" si="13"/>
        <v>-519815</v>
      </c>
      <c r="AN27" s="30">
        <f t="shared" si="14"/>
        <v>0</v>
      </c>
      <c r="AO27" s="30">
        <f t="shared" si="15"/>
        <v>0</v>
      </c>
      <c r="AP27" s="30">
        <f t="shared" si="16"/>
        <v>0</v>
      </c>
    </row>
    <row r="28" spans="1:43" ht="16.5" customHeight="1" thickBot="1" x14ac:dyDescent="0.3">
      <c r="A28" s="15" t="s">
        <v>24</v>
      </c>
      <c r="B28" s="36" t="s">
        <v>34</v>
      </c>
      <c r="C28" s="27">
        <v>0.53359999999999996</v>
      </c>
      <c r="D28" s="27">
        <f t="shared" ref="D28:D31" si="19">E28-C28</f>
        <v>0.46640000000000004</v>
      </c>
      <c r="E28" s="28">
        <v>1</v>
      </c>
      <c r="F28" s="29">
        <v>0.12839999999999999</v>
      </c>
      <c r="G28" s="31">
        <f t="shared" ref="G28:G31" si="20">N28-H28</f>
        <v>14827191</v>
      </c>
      <c r="H28" s="12">
        <v>12959899</v>
      </c>
      <c r="I28" s="30">
        <f t="shared" si="6"/>
        <v>12793492</v>
      </c>
      <c r="J28" s="30">
        <v>0</v>
      </c>
      <c r="K28" s="30">
        <v>166407</v>
      </c>
      <c r="L28" s="30">
        <v>691600</v>
      </c>
      <c r="M28" s="12">
        <v>27095490</v>
      </c>
      <c r="N28" s="68">
        <f t="shared" si="17"/>
        <v>27787090</v>
      </c>
      <c r="O28" s="32" t="s">
        <v>24</v>
      </c>
      <c r="P28" s="36" t="s">
        <v>34</v>
      </c>
      <c r="Q28" s="35">
        <v>0.53359999999999996</v>
      </c>
      <c r="R28" s="27">
        <f t="shared" ref="R28:R31" si="21">S28-Q28</f>
        <v>0.46640000000000004</v>
      </c>
      <c r="S28" s="28">
        <v>1</v>
      </c>
      <c r="T28" s="29">
        <v>0.12839999999999999</v>
      </c>
      <c r="U28" s="31">
        <f t="shared" ref="U28:U31" si="22">AB28-V28</f>
        <v>14827191</v>
      </c>
      <c r="V28" s="12">
        <v>12959899</v>
      </c>
      <c r="W28" s="30">
        <f>V28-Y28-X28</f>
        <v>12793492</v>
      </c>
      <c r="X28" s="30">
        <v>0</v>
      </c>
      <c r="Y28" s="30">
        <v>166407</v>
      </c>
      <c r="Z28" s="30">
        <v>691600</v>
      </c>
      <c r="AA28" s="12">
        <v>27095490</v>
      </c>
      <c r="AB28" s="33">
        <f t="shared" ref="AB28:AB31" si="23">AA28+Z28</f>
        <v>27787090</v>
      </c>
      <c r="AC28" s="32" t="s">
        <v>24</v>
      </c>
      <c r="AD28" s="36" t="s">
        <v>34</v>
      </c>
      <c r="AE28" s="34">
        <f t="shared" si="18"/>
        <v>0</v>
      </c>
      <c r="AF28" s="34">
        <f t="shared" si="7"/>
        <v>0</v>
      </c>
      <c r="AG28" s="34">
        <f t="shared" si="8"/>
        <v>0</v>
      </c>
      <c r="AH28" s="26">
        <f t="shared" si="4"/>
        <v>0</v>
      </c>
      <c r="AI28" s="30">
        <f t="shared" si="9"/>
        <v>0</v>
      </c>
      <c r="AJ28" s="30">
        <f t="shared" si="10"/>
        <v>0</v>
      </c>
      <c r="AK28" s="30">
        <f t="shared" si="11"/>
        <v>0</v>
      </c>
      <c r="AL28" s="30">
        <f t="shared" si="12"/>
        <v>0</v>
      </c>
      <c r="AM28" s="30">
        <f t="shared" si="13"/>
        <v>0</v>
      </c>
      <c r="AN28" s="30">
        <f t="shared" si="14"/>
        <v>0</v>
      </c>
      <c r="AO28" s="30">
        <f t="shared" si="15"/>
        <v>0</v>
      </c>
      <c r="AP28" s="30">
        <f t="shared" si="16"/>
        <v>0</v>
      </c>
    </row>
    <row r="29" spans="1:43" ht="16.5" customHeight="1" thickBot="1" x14ac:dyDescent="0.3">
      <c r="A29" s="15" t="s">
        <v>25</v>
      </c>
      <c r="B29" s="36" t="s">
        <v>35</v>
      </c>
      <c r="C29" s="27">
        <v>0.61170000000000002</v>
      </c>
      <c r="D29" s="27">
        <f t="shared" si="19"/>
        <v>0.38829999999999998</v>
      </c>
      <c r="E29" s="28">
        <v>1</v>
      </c>
      <c r="F29" s="29">
        <v>0.1012</v>
      </c>
      <c r="G29" s="31">
        <f t="shared" si="20"/>
        <v>13303649</v>
      </c>
      <c r="H29" s="12">
        <v>8445001</v>
      </c>
      <c r="I29" s="30">
        <f t="shared" si="6"/>
        <v>8445001</v>
      </c>
      <c r="J29" s="30">
        <v>0</v>
      </c>
      <c r="K29" s="30">
        <v>0</v>
      </c>
      <c r="L29" s="30">
        <v>393014</v>
      </c>
      <c r="M29" s="12">
        <v>21355636</v>
      </c>
      <c r="N29" s="68">
        <f t="shared" si="17"/>
        <v>21748650</v>
      </c>
      <c r="O29" s="32" t="s">
        <v>25</v>
      </c>
      <c r="P29" s="36" t="s">
        <v>35</v>
      </c>
      <c r="Q29" s="35">
        <v>0.61170000000000002</v>
      </c>
      <c r="R29" s="27">
        <f t="shared" si="21"/>
        <v>0.38829999999999998</v>
      </c>
      <c r="S29" s="28">
        <v>1</v>
      </c>
      <c r="T29" s="29">
        <v>0.1012</v>
      </c>
      <c r="U29" s="31">
        <f t="shared" si="22"/>
        <v>13303649</v>
      </c>
      <c r="V29" s="12">
        <v>8445001</v>
      </c>
      <c r="W29" s="30">
        <f t="shared" ref="W29" si="24">V29-Y29-X29</f>
        <v>8445001</v>
      </c>
      <c r="X29" s="30">
        <v>0</v>
      </c>
      <c r="Y29" s="30">
        <v>0</v>
      </c>
      <c r="Z29" s="30">
        <v>393014</v>
      </c>
      <c r="AA29" s="12">
        <v>21355636</v>
      </c>
      <c r="AB29" s="33">
        <f t="shared" si="23"/>
        <v>21748650</v>
      </c>
      <c r="AC29" s="32" t="s">
        <v>25</v>
      </c>
      <c r="AD29" s="36" t="s">
        <v>35</v>
      </c>
      <c r="AE29" s="34">
        <f t="shared" si="18"/>
        <v>0</v>
      </c>
      <c r="AF29" s="34">
        <f t="shared" si="7"/>
        <v>0</v>
      </c>
      <c r="AG29" s="34">
        <f t="shared" si="8"/>
        <v>0</v>
      </c>
      <c r="AH29" s="26">
        <f t="shared" si="4"/>
        <v>0</v>
      </c>
      <c r="AI29" s="30">
        <f t="shared" si="9"/>
        <v>0</v>
      </c>
      <c r="AJ29" s="30">
        <f t="shared" si="10"/>
        <v>0</v>
      </c>
      <c r="AK29" s="30">
        <f t="shared" si="11"/>
        <v>0</v>
      </c>
      <c r="AL29" s="30">
        <f t="shared" si="12"/>
        <v>0</v>
      </c>
      <c r="AM29" s="30">
        <f t="shared" si="13"/>
        <v>0</v>
      </c>
      <c r="AN29" s="30">
        <f t="shared" si="14"/>
        <v>0</v>
      </c>
      <c r="AO29" s="30">
        <f t="shared" si="15"/>
        <v>0</v>
      </c>
      <c r="AP29" s="30">
        <f t="shared" si="16"/>
        <v>0</v>
      </c>
    </row>
    <row r="30" spans="1:43" ht="17.25" customHeight="1" thickBot="1" x14ac:dyDescent="0.3">
      <c r="A30" s="15" t="s">
        <v>26</v>
      </c>
      <c r="B30" s="36" t="s">
        <v>36</v>
      </c>
      <c r="C30" s="27">
        <v>0.52629999999999999</v>
      </c>
      <c r="D30" s="27">
        <f t="shared" si="19"/>
        <v>0.47370000000000001</v>
      </c>
      <c r="E30" s="28">
        <v>1</v>
      </c>
      <c r="F30" s="29">
        <v>0.17710000000000001</v>
      </c>
      <c r="G30" s="31">
        <f t="shared" si="20"/>
        <v>20800253</v>
      </c>
      <c r="H30" s="12">
        <v>18721413</v>
      </c>
      <c r="I30" s="30">
        <f t="shared" si="6"/>
        <v>17922098</v>
      </c>
      <c r="J30" s="30">
        <v>0</v>
      </c>
      <c r="K30" s="30">
        <v>799315</v>
      </c>
      <c r="L30" s="30">
        <v>2149304</v>
      </c>
      <c r="M30" s="12">
        <v>37372362</v>
      </c>
      <c r="N30" s="68">
        <f>M30+L30</f>
        <v>39521666</v>
      </c>
      <c r="O30" s="32" t="s">
        <v>26</v>
      </c>
      <c r="P30" s="36" t="s">
        <v>36</v>
      </c>
      <c r="Q30" s="35">
        <v>0.52629999999999999</v>
      </c>
      <c r="R30" s="27">
        <f t="shared" si="21"/>
        <v>0.47370000000000001</v>
      </c>
      <c r="S30" s="28">
        <v>1</v>
      </c>
      <c r="T30" s="29">
        <v>0.17710000000000001</v>
      </c>
      <c r="U30" s="31">
        <f t="shared" si="22"/>
        <v>20800253</v>
      </c>
      <c r="V30" s="12">
        <v>18721413</v>
      </c>
      <c r="W30" s="30">
        <f>V30-Y30-X30</f>
        <v>17922098</v>
      </c>
      <c r="X30" s="30">
        <v>0</v>
      </c>
      <c r="Y30" s="30">
        <v>799315</v>
      </c>
      <c r="Z30" s="30">
        <v>2149304</v>
      </c>
      <c r="AA30" s="12">
        <v>37372362</v>
      </c>
      <c r="AB30" s="33">
        <f>AA30+Z30</f>
        <v>39521666</v>
      </c>
      <c r="AC30" s="32" t="s">
        <v>26</v>
      </c>
      <c r="AD30" s="36" t="s">
        <v>36</v>
      </c>
      <c r="AE30" s="34">
        <f t="shared" si="18"/>
        <v>0</v>
      </c>
      <c r="AF30" s="34">
        <f t="shared" si="7"/>
        <v>0</v>
      </c>
      <c r="AG30" s="34">
        <f t="shared" si="8"/>
        <v>0</v>
      </c>
      <c r="AH30" s="26">
        <f t="shared" si="4"/>
        <v>0</v>
      </c>
      <c r="AI30" s="30">
        <f t="shared" si="9"/>
        <v>0</v>
      </c>
      <c r="AJ30" s="30">
        <f t="shared" si="10"/>
        <v>0</v>
      </c>
      <c r="AK30" s="30">
        <f t="shared" si="11"/>
        <v>0</v>
      </c>
      <c r="AL30" s="30">
        <f t="shared" si="12"/>
        <v>0</v>
      </c>
      <c r="AM30" s="30">
        <f t="shared" si="13"/>
        <v>0</v>
      </c>
      <c r="AN30" s="30">
        <f t="shared" si="14"/>
        <v>0</v>
      </c>
      <c r="AO30" s="30">
        <f t="shared" si="15"/>
        <v>0</v>
      </c>
      <c r="AP30" s="30">
        <f t="shared" si="16"/>
        <v>0</v>
      </c>
    </row>
    <row r="31" spans="1:43" ht="16.5" customHeight="1" thickBot="1" x14ac:dyDescent="0.3">
      <c r="A31" s="15" t="s">
        <v>27</v>
      </c>
      <c r="B31" s="36" t="s">
        <v>37</v>
      </c>
      <c r="C31" s="27">
        <v>0.60240000000000005</v>
      </c>
      <c r="D31" s="27">
        <f t="shared" si="19"/>
        <v>0.39759999999999995</v>
      </c>
      <c r="E31" s="28">
        <v>1</v>
      </c>
      <c r="F31" s="29">
        <v>0.20430000000000001</v>
      </c>
      <c r="G31" s="31">
        <f t="shared" si="20"/>
        <v>26764644</v>
      </c>
      <c r="H31" s="12">
        <v>17665376</v>
      </c>
      <c r="I31" s="30">
        <f t="shared" si="6"/>
        <v>15591801</v>
      </c>
      <c r="J31" s="30">
        <v>1373575</v>
      </c>
      <c r="K31" s="30">
        <v>700000</v>
      </c>
      <c r="L31" s="30">
        <v>1317803</v>
      </c>
      <c r="M31" s="12">
        <v>43112217</v>
      </c>
      <c r="N31" s="68">
        <f t="shared" si="17"/>
        <v>44430020</v>
      </c>
      <c r="O31" s="37" t="s">
        <v>27</v>
      </c>
      <c r="P31" s="38" t="s">
        <v>37</v>
      </c>
      <c r="Q31" s="70">
        <v>0.58640000000000003</v>
      </c>
      <c r="R31" s="39">
        <f t="shared" si="21"/>
        <v>0.41359999999999997</v>
      </c>
      <c r="S31" s="40">
        <v>1</v>
      </c>
      <c r="T31" s="29">
        <v>0.19639999999999999</v>
      </c>
      <c r="U31" s="41">
        <f t="shared" si="22"/>
        <v>25076182</v>
      </c>
      <c r="V31" s="71">
        <v>17686748</v>
      </c>
      <c r="W31" s="42">
        <f>V31-Y31-X31</f>
        <v>15613173</v>
      </c>
      <c r="X31" s="42">
        <v>1373575</v>
      </c>
      <c r="Y31" s="42">
        <v>700000</v>
      </c>
      <c r="Z31" s="42">
        <v>1317803</v>
      </c>
      <c r="AA31" s="71">
        <v>41445127</v>
      </c>
      <c r="AB31" s="43">
        <f t="shared" si="23"/>
        <v>42762930</v>
      </c>
      <c r="AC31" s="37" t="s">
        <v>27</v>
      </c>
      <c r="AD31" s="38" t="s">
        <v>37</v>
      </c>
      <c r="AE31" s="34">
        <f t="shared" si="18"/>
        <v>-1.6000000000000014E-2</v>
      </c>
      <c r="AF31" s="34">
        <f t="shared" si="7"/>
        <v>1.6000000000000014E-2</v>
      </c>
      <c r="AG31" s="34">
        <f t="shared" si="8"/>
        <v>0</v>
      </c>
      <c r="AH31" s="26">
        <f t="shared" si="4"/>
        <v>-7.9000000000000181E-3</v>
      </c>
      <c r="AI31" s="30">
        <f t="shared" si="9"/>
        <v>-1688462</v>
      </c>
      <c r="AJ31" s="30">
        <f t="shared" si="10"/>
        <v>21372</v>
      </c>
      <c r="AK31" s="30">
        <f t="shared" si="11"/>
        <v>21372</v>
      </c>
      <c r="AL31" s="30">
        <f t="shared" si="12"/>
        <v>0</v>
      </c>
      <c r="AM31" s="30">
        <f t="shared" si="13"/>
        <v>0</v>
      </c>
      <c r="AN31" s="30">
        <f t="shared" si="14"/>
        <v>0</v>
      </c>
      <c r="AO31" s="30">
        <f t="shared" si="15"/>
        <v>-1667090</v>
      </c>
      <c r="AP31" s="30">
        <f t="shared" si="16"/>
        <v>-1667090</v>
      </c>
    </row>
    <row r="32" spans="1:43" ht="31.5" customHeight="1" x14ac:dyDescent="0.25">
      <c r="A32" s="15" t="s">
        <v>113</v>
      </c>
      <c r="B32" s="100" t="s">
        <v>114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68">
        <v>1500000</v>
      </c>
      <c r="O32" s="44" t="s">
        <v>73</v>
      </c>
      <c r="P32" s="122" t="s">
        <v>142</v>
      </c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45">
        <v>1500000</v>
      </c>
      <c r="AC32" s="46" t="s">
        <v>73</v>
      </c>
      <c r="AD32" s="122" t="s">
        <v>142</v>
      </c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30">
        <f t="shared" si="16"/>
        <v>0</v>
      </c>
    </row>
    <row r="33" spans="1:42" ht="31.5" customHeight="1" x14ac:dyDescent="0.25">
      <c r="A33" s="15" t="s">
        <v>115</v>
      </c>
      <c r="B33" s="100" t="s">
        <v>116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68">
        <f>67575-20938</f>
        <v>46637</v>
      </c>
      <c r="O33" s="15" t="s">
        <v>74</v>
      </c>
      <c r="P33" s="100" t="s">
        <v>67</v>
      </c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33">
        <f>67575-20938</f>
        <v>46637</v>
      </c>
      <c r="AC33" s="15" t="s">
        <v>74</v>
      </c>
      <c r="AD33" s="100" t="s">
        <v>67</v>
      </c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30">
        <f t="shared" si="16"/>
        <v>0</v>
      </c>
    </row>
    <row r="34" spans="1:42" ht="31.5" customHeight="1" x14ac:dyDescent="0.25">
      <c r="A34" s="15" t="s">
        <v>117</v>
      </c>
      <c r="B34" s="100" t="s">
        <v>118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68">
        <v>683614</v>
      </c>
      <c r="O34" s="15" t="s">
        <v>75</v>
      </c>
      <c r="P34" s="100" t="s">
        <v>102</v>
      </c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33">
        <v>683614</v>
      </c>
      <c r="AC34" s="15" t="s">
        <v>75</v>
      </c>
      <c r="AD34" s="100" t="s">
        <v>102</v>
      </c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30">
        <f t="shared" si="16"/>
        <v>0</v>
      </c>
    </row>
    <row r="35" spans="1:42" ht="25.5" customHeight="1" x14ac:dyDescent="0.25">
      <c r="A35" s="15" t="s">
        <v>97</v>
      </c>
      <c r="B35" s="100" t="s">
        <v>81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68">
        <v>309913</v>
      </c>
      <c r="O35" s="15" t="s">
        <v>97</v>
      </c>
      <c r="P35" s="100" t="s">
        <v>81</v>
      </c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33">
        <v>309913</v>
      </c>
      <c r="AC35" s="15" t="s">
        <v>76</v>
      </c>
      <c r="AD35" s="100" t="s">
        <v>81</v>
      </c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33">
        <f>AB35-N35</f>
        <v>0</v>
      </c>
    </row>
    <row r="36" spans="1:42" ht="31.5" customHeight="1" x14ac:dyDescent="0.25">
      <c r="A36" s="15" t="s">
        <v>119</v>
      </c>
      <c r="B36" s="100" t="s">
        <v>120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68">
        <v>76123</v>
      </c>
      <c r="O36" s="15" t="s">
        <v>77</v>
      </c>
      <c r="P36" s="100" t="s">
        <v>62</v>
      </c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33">
        <v>76123</v>
      </c>
      <c r="AC36" s="15" t="s">
        <v>77</v>
      </c>
      <c r="AD36" s="100" t="s">
        <v>62</v>
      </c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33">
        <f t="shared" ref="AP36:AP65" si="25">AB36-N36</f>
        <v>0</v>
      </c>
    </row>
    <row r="37" spans="1:42" ht="31.5" customHeight="1" x14ac:dyDescent="0.25">
      <c r="A37" s="15" t="s">
        <v>121</v>
      </c>
      <c r="B37" s="100" t="s">
        <v>122</v>
      </c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68">
        <v>38435</v>
      </c>
      <c r="O37" s="15" t="s">
        <v>78</v>
      </c>
      <c r="P37" s="100" t="s">
        <v>82</v>
      </c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33">
        <v>38435</v>
      </c>
      <c r="AC37" s="15" t="s">
        <v>78</v>
      </c>
      <c r="AD37" s="100" t="s">
        <v>82</v>
      </c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33">
        <f t="shared" si="25"/>
        <v>0</v>
      </c>
    </row>
    <row r="38" spans="1:42" ht="31.5" customHeight="1" x14ac:dyDescent="0.25">
      <c r="A38" s="15" t="s">
        <v>123</v>
      </c>
      <c r="B38" s="100" t="s">
        <v>124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68">
        <v>162349</v>
      </c>
      <c r="O38" s="15" t="s">
        <v>93</v>
      </c>
      <c r="P38" s="100" t="s">
        <v>83</v>
      </c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33">
        <v>162349</v>
      </c>
      <c r="AC38" s="15" t="s">
        <v>93</v>
      </c>
      <c r="AD38" s="100" t="s">
        <v>83</v>
      </c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33">
        <f t="shared" si="25"/>
        <v>0</v>
      </c>
    </row>
    <row r="39" spans="1:42" ht="32.25" customHeight="1" thickBot="1" x14ac:dyDescent="0.3">
      <c r="A39" s="15" t="s">
        <v>125</v>
      </c>
      <c r="B39" s="100" t="s">
        <v>126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68">
        <v>490960</v>
      </c>
      <c r="O39" s="47" t="s">
        <v>98</v>
      </c>
      <c r="P39" s="118" t="s">
        <v>96</v>
      </c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43">
        <v>490960</v>
      </c>
      <c r="AC39" s="48" t="s">
        <v>98</v>
      </c>
      <c r="AD39" s="100" t="s">
        <v>96</v>
      </c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33">
        <f t="shared" si="25"/>
        <v>0</v>
      </c>
    </row>
    <row r="40" spans="1:42" ht="32.25" customHeight="1" x14ac:dyDescent="0.25">
      <c r="A40" s="91"/>
      <c r="B40" s="103" t="s">
        <v>160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92"/>
      <c r="O40" s="48" t="s">
        <v>161</v>
      </c>
      <c r="P40" s="105" t="s">
        <v>162</v>
      </c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7"/>
      <c r="AB40" s="89">
        <v>858001</v>
      </c>
      <c r="AC40" s="48" t="s">
        <v>161</v>
      </c>
      <c r="AD40" s="169" t="s">
        <v>163</v>
      </c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7"/>
      <c r="AP40" s="63">
        <f t="shared" si="25"/>
        <v>858001</v>
      </c>
    </row>
    <row r="41" spans="1:42" ht="32.25" customHeight="1" x14ac:dyDescent="0.25">
      <c r="A41" s="95"/>
      <c r="B41" s="181" t="s">
        <v>160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31"/>
      <c r="O41" s="96" t="s">
        <v>176</v>
      </c>
      <c r="P41" s="112" t="s">
        <v>177</v>
      </c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97">
        <f>350000+300000</f>
        <v>650000</v>
      </c>
      <c r="AC41" s="96" t="s">
        <v>176</v>
      </c>
      <c r="AD41" s="112" t="s">
        <v>177</v>
      </c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63">
        <f t="shared" si="25"/>
        <v>650000</v>
      </c>
    </row>
    <row r="42" spans="1:42" ht="17.25" customHeight="1" x14ac:dyDescent="0.25">
      <c r="A42" s="90" t="s">
        <v>127</v>
      </c>
      <c r="B42" s="120" t="s">
        <v>55</v>
      </c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93">
        <f>N45+N48+N51+N53+N55+N58+N68+N71</f>
        <v>7696271</v>
      </c>
      <c r="O42" s="6" t="s">
        <v>79</v>
      </c>
      <c r="P42" s="120" t="s">
        <v>55</v>
      </c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7">
        <f>AB45+AB48+AB51+AB53+AB55+AB58+AB68+AB71</f>
        <v>7696271</v>
      </c>
      <c r="AC42" s="94" t="s">
        <v>79</v>
      </c>
      <c r="AD42" s="120" t="s">
        <v>55</v>
      </c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78">
        <f t="shared" si="25"/>
        <v>0</v>
      </c>
    </row>
    <row r="43" spans="1:42" ht="17.25" customHeight="1" x14ac:dyDescent="0.25">
      <c r="A43" s="15"/>
      <c r="B43" s="100" t="s">
        <v>56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80">
        <f>N54+N57+N60+N69+N72</f>
        <v>457779</v>
      </c>
      <c r="O43" s="74"/>
      <c r="P43" s="100" t="s">
        <v>56</v>
      </c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">
        <f>AB54+AB57+AB60+AB69+AB72</f>
        <v>457779</v>
      </c>
      <c r="AC43" s="82"/>
      <c r="AD43" s="100" t="s">
        <v>56</v>
      </c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33">
        <f t="shared" si="25"/>
        <v>0</v>
      </c>
    </row>
    <row r="44" spans="1:42" ht="13.8" x14ac:dyDescent="0.25">
      <c r="A44" s="15"/>
      <c r="B44" s="100" t="s">
        <v>128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80">
        <f>N46+N49+N62+N74</f>
        <v>4613035</v>
      </c>
      <c r="O44" s="74"/>
      <c r="P44" s="100" t="s">
        <v>60</v>
      </c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">
        <f>AB46+AB49+AB62+AB74</f>
        <v>4613035</v>
      </c>
      <c r="AC44" s="82"/>
      <c r="AD44" s="100" t="s">
        <v>60</v>
      </c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33">
        <f t="shared" si="25"/>
        <v>0</v>
      </c>
    </row>
    <row r="45" spans="1:42" ht="13.8" x14ac:dyDescent="0.25">
      <c r="A45" s="59" t="s">
        <v>20</v>
      </c>
      <c r="B45" s="101" t="s">
        <v>57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79">
        <v>683607</v>
      </c>
      <c r="O45" s="10" t="s">
        <v>20</v>
      </c>
      <c r="P45" s="101" t="s">
        <v>57</v>
      </c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1">
        <v>683607</v>
      </c>
      <c r="AC45" s="83" t="s">
        <v>20</v>
      </c>
      <c r="AD45" s="101" t="s">
        <v>57</v>
      </c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33">
        <f t="shared" si="25"/>
        <v>0</v>
      </c>
    </row>
    <row r="46" spans="1:42" ht="13.8" x14ac:dyDescent="0.25">
      <c r="A46" s="15" t="s">
        <v>129</v>
      </c>
      <c r="B46" s="100" t="s">
        <v>58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80">
        <v>12339</v>
      </c>
      <c r="O46" s="74">
        <v>1</v>
      </c>
      <c r="P46" s="100" t="s">
        <v>58</v>
      </c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">
        <v>12339</v>
      </c>
      <c r="AC46" s="82">
        <v>1</v>
      </c>
      <c r="AD46" s="100" t="s">
        <v>58</v>
      </c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33">
        <f t="shared" si="25"/>
        <v>0</v>
      </c>
    </row>
    <row r="47" spans="1:42" ht="15.75" customHeight="1" x14ac:dyDescent="0.25">
      <c r="A47" s="15" t="s">
        <v>130</v>
      </c>
      <c r="B47" s="100" t="s">
        <v>131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79">
        <v>683607</v>
      </c>
      <c r="O47" s="74">
        <v>2</v>
      </c>
      <c r="P47" s="100" t="s">
        <v>85</v>
      </c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11">
        <v>683607</v>
      </c>
      <c r="AC47" s="82">
        <v>2</v>
      </c>
      <c r="AD47" s="100" t="s">
        <v>85</v>
      </c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33">
        <f t="shared" si="25"/>
        <v>0</v>
      </c>
    </row>
    <row r="48" spans="1:42" ht="13.8" x14ac:dyDescent="0.25">
      <c r="A48" s="59" t="s">
        <v>21</v>
      </c>
      <c r="B48" s="101" t="s">
        <v>16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79">
        <v>212130</v>
      </c>
      <c r="O48" s="10" t="s">
        <v>21</v>
      </c>
      <c r="P48" s="101" t="s">
        <v>16</v>
      </c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1">
        <v>212130</v>
      </c>
      <c r="AC48" s="83" t="s">
        <v>21</v>
      </c>
      <c r="AD48" s="101" t="s">
        <v>16</v>
      </c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33">
        <f t="shared" si="25"/>
        <v>0</v>
      </c>
    </row>
    <row r="49" spans="1:42" ht="13.8" x14ac:dyDescent="0.25">
      <c r="A49" s="15" t="s">
        <v>129</v>
      </c>
      <c r="B49" s="100" t="s">
        <v>58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80">
        <v>20938</v>
      </c>
      <c r="O49" s="74">
        <v>1</v>
      </c>
      <c r="P49" s="100" t="s">
        <v>58</v>
      </c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">
        <v>20938</v>
      </c>
      <c r="AC49" s="82">
        <v>1</v>
      </c>
      <c r="AD49" s="100" t="s">
        <v>58</v>
      </c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33">
        <f t="shared" si="25"/>
        <v>0</v>
      </c>
    </row>
    <row r="50" spans="1:42" ht="15.75" customHeight="1" x14ac:dyDescent="0.25">
      <c r="A50" s="15" t="s">
        <v>130</v>
      </c>
      <c r="B50" s="100" t="s">
        <v>86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79">
        <v>20938</v>
      </c>
      <c r="O50" s="74">
        <v>2</v>
      </c>
      <c r="P50" s="100" t="s">
        <v>86</v>
      </c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11">
        <v>20938</v>
      </c>
      <c r="AC50" s="82">
        <v>2</v>
      </c>
      <c r="AD50" s="100" t="s">
        <v>86</v>
      </c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33">
        <f t="shared" si="25"/>
        <v>0</v>
      </c>
    </row>
    <row r="51" spans="1:42" ht="13.8" x14ac:dyDescent="0.25">
      <c r="A51" s="59" t="s">
        <v>22</v>
      </c>
      <c r="B51" s="101" t="s">
        <v>17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79">
        <v>205803</v>
      </c>
      <c r="O51" s="10" t="s">
        <v>22</v>
      </c>
      <c r="P51" s="101" t="s">
        <v>17</v>
      </c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1">
        <v>205803</v>
      </c>
      <c r="AC51" s="83" t="s">
        <v>22</v>
      </c>
      <c r="AD51" s="101" t="s">
        <v>17</v>
      </c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33">
        <f t="shared" si="25"/>
        <v>0</v>
      </c>
    </row>
    <row r="52" spans="1:42" ht="17.25" customHeight="1" x14ac:dyDescent="0.25">
      <c r="A52" s="15" t="s">
        <v>129</v>
      </c>
      <c r="B52" s="100" t="s">
        <v>59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80">
        <v>179818</v>
      </c>
      <c r="O52" s="74">
        <v>1</v>
      </c>
      <c r="P52" s="100" t="s">
        <v>59</v>
      </c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">
        <v>179818</v>
      </c>
      <c r="AC52" s="82">
        <v>1</v>
      </c>
      <c r="AD52" s="100" t="s">
        <v>59</v>
      </c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33">
        <f t="shared" si="25"/>
        <v>0</v>
      </c>
    </row>
    <row r="53" spans="1:42" ht="13.8" x14ac:dyDescent="0.25">
      <c r="A53" s="59" t="s">
        <v>23</v>
      </c>
      <c r="B53" s="101" t="s">
        <v>18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79">
        <v>0</v>
      </c>
      <c r="O53" s="10" t="s">
        <v>23</v>
      </c>
      <c r="P53" s="101" t="s">
        <v>18</v>
      </c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1">
        <v>0</v>
      </c>
      <c r="AC53" s="83" t="s">
        <v>23</v>
      </c>
      <c r="AD53" s="101" t="s">
        <v>18</v>
      </c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33">
        <f t="shared" si="25"/>
        <v>0</v>
      </c>
    </row>
    <row r="54" spans="1:42" ht="17.25" customHeight="1" x14ac:dyDescent="0.25">
      <c r="A54" s="15" t="s">
        <v>129</v>
      </c>
      <c r="B54" s="100" t="s">
        <v>56</v>
      </c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80">
        <v>0</v>
      </c>
      <c r="O54" s="74">
        <v>1</v>
      </c>
      <c r="P54" s="100" t="s">
        <v>56</v>
      </c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">
        <v>0</v>
      </c>
      <c r="AC54" s="82">
        <v>1</v>
      </c>
      <c r="AD54" s="100" t="s">
        <v>56</v>
      </c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33">
        <f t="shared" si="25"/>
        <v>0</v>
      </c>
    </row>
    <row r="55" spans="1:42" ht="13.8" x14ac:dyDescent="0.25">
      <c r="A55" s="59" t="s">
        <v>24</v>
      </c>
      <c r="B55" s="101" t="s">
        <v>34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79">
        <v>165044</v>
      </c>
      <c r="O55" s="10" t="s">
        <v>24</v>
      </c>
      <c r="P55" s="101" t="s">
        <v>34</v>
      </c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1">
        <v>165044</v>
      </c>
      <c r="AC55" s="83" t="s">
        <v>24</v>
      </c>
      <c r="AD55" s="101" t="s">
        <v>34</v>
      </c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33">
        <f t="shared" si="25"/>
        <v>0</v>
      </c>
    </row>
    <row r="56" spans="1:42" ht="16.5" customHeight="1" x14ac:dyDescent="0.25">
      <c r="A56" s="15" t="s">
        <v>129</v>
      </c>
      <c r="B56" s="100" t="s">
        <v>132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79">
        <v>19888</v>
      </c>
      <c r="O56" s="74">
        <v>1</v>
      </c>
      <c r="P56" s="100" t="s">
        <v>88</v>
      </c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11">
        <v>19888</v>
      </c>
      <c r="AC56" s="82">
        <v>1</v>
      </c>
      <c r="AD56" s="100" t="s">
        <v>88</v>
      </c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33">
        <f t="shared" si="25"/>
        <v>0</v>
      </c>
    </row>
    <row r="57" spans="1:42" ht="17.25" customHeight="1" x14ac:dyDescent="0.25">
      <c r="A57" s="15" t="s">
        <v>130</v>
      </c>
      <c r="B57" s="100" t="s">
        <v>56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80">
        <v>0</v>
      </c>
      <c r="O57" s="74">
        <v>2</v>
      </c>
      <c r="P57" s="100" t="s">
        <v>56</v>
      </c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">
        <v>0</v>
      </c>
      <c r="AC57" s="82">
        <v>2</v>
      </c>
      <c r="AD57" s="100" t="s">
        <v>56</v>
      </c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33">
        <f t="shared" si="25"/>
        <v>0</v>
      </c>
    </row>
    <row r="58" spans="1:42" ht="13.8" x14ac:dyDescent="0.25">
      <c r="A58" s="59" t="s">
        <v>25</v>
      </c>
      <c r="B58" s="101" t="s">
        <v>35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79">
        <v>6071313</v>
      </c>
      <c r="O58" s="10" t="s">
        <v>25</v>
      </c>
      <c r="P58" s="101" t="s">
        <v>35</v>
      </c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1">
        <v>6071313</v>
      </c>
      <c r="AC58" s="83" t="s">
        <v>25</v>
      </c>
      <c r="AD58" s="101" t="s">
        <v>35</v>
      </c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33">
        <f t="shared" si="25"/>
        <v>0</v>
      </c>
    </row>
    <row r="59" spans="1:42" ht="16.5" customHeight="1" x14ac:dyDescent="0.25">
      <c r="A59" s="15" t="s">
        <v>129</v>
      </c>
      <c r="B59" s="100" t="s">
        <v>132</v>
      </c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79">
        <v>106051</v>
      </c>
      <c r="O59" s="74">
        <v>1</v>
      </c>
      <c r="P59" s="100" t="s">
        <v>84</v>
      </c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11">
        <v>106051</v>
      </c>
      <c r="AC59" s="82">
        <v>1</v>
      </c>
      <c r="AD59" s="100" t="s">
        <v>84</v>
      </c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33">
        <f t="shared" si="25"/>
        <v>0</v>
      </c>
    </row>
    <row r="60" spans="1:42" ht="17.25" customHeight="1" x14ac:dyDescent="0.25">
      <c r="A60" s="15" t="s">
        <v>130</v>
      </c>
      <c r="B60" s="100" t="s">
        <v>66</v>
      </c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80">
        <v>397210</v>
      </c>
      <c r="O60" s="74">
        <v>2</v>
      </c>
      <c r="P60" s="100" t="s">
        <v>66</v>
      </c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">
        <v>397210</v>
      </c>
      <c r="AC60" s="82">
        <v>2</v>
      </c>
      <c r="AD60" s="100" t="s">
        <v>66</v>
      </c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33">
        <f t="shared" si="25"/>
        <v>0</v>
      </c>
    </row>
    <row r="61" spans="1:42" ht="16.5" customHeight="1" x14ac:dyDescent="0.25">
      <c r="A61" s="15" t="s">
        <v>20</v>
      </c>
      <c r="B61" s="100" t="s">
        <v>133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79">
        <v>77850</v>
      </c>
      <c r="O61" s="74">
        <v>3</v>
      </c>
      <c r="P61" s="100" t="s">
        <v>68</v>
      </c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11">
        <v>77850</v>
      </c>
      <c r="AC61" s="82">
        <v>3</v>
      </c>
      <c r="AD61" s="100" t="s">
        <v>68</v>
      </c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33">
        <f t="shared" si="25"/>
        <v>0</v>
      </c>
    </row>
    <row r="62" spans="1:42" ht="13.8" x14ac:dyDescent="0.25">
      <c r="A62" s="15" t="s">
        <v>134</v>
      </c>
      <c r="B62" s="100" t="s">
        <v>135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80">
        <v>4427874</v>
      </c>
      <c r="O62" s="74">
        <v>4</v>
      </c>
      <c r="P62" s="100" t="s">
        <v>65</v>
      </c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">
        <v>4427874</v>
      </c>
      <c r="AC62" s="82">
        <v>4</v>
      </c>
      <c r="AD62" s="100" t="s">
        <v>65</v>
      </c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33">
        <f t="shared" si="25"/>
        <v>0</v>
      </c>
    </row>
    <row r="63" spans="1:42" ht="16.5" customHeight="1" x14ac:dyDescent="0.25">
      <c r="A63" s="15" t="s">
        <v>20</v>
      </c>
      <c r="B63" s="100" t="s">
        <v>63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80">
        <v>3439958</v>
      </c>
      <c r="O63" s="15" t="s">
        <v>71</v>
      </c>
      <c r="P63" s="100" t="s">
        <v>63</v>
      </c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72">
        <v>229958</v>
      </c>
      <c r="AC63" s="84" t="s">
        <v>71</v>
      </c>
      <c r="AD63" s="100" t="s">
        <v>63</v>
      </c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33">
        <f t="shared" si="25"/>
        <v>-3210000</v>
      </c>
    </row>
    <row r="64" spans="1:42" ht="29.25" customHeight="1" x14ac:dyDescent="0.25">
      <c r="A64" s="15" t="s">
        <v>21</v>
      </c>
      <c r="B64" s="100" t="s">
        <v>64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80">
        <f>4427874-N63</f>
        <v>987916</v>
      </c>
      <c r="O64" s="15" t="s">
        <v>127</v>
      </c>
      <c r="P64" s="117" t="s">
        <v>151</v>
      </c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72">
        <v>987916</v>
      </c>
      <c r="AC64" s="84" t="s">
        <v>127</v>
      </c>
      <c r="AD64" s="100" t="s">
        <v>156</v>
      </c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33">
        <f t="shared" si="25"/>
        <v>0</v>
      </c>
    </row>
    <row r="65" spans="1:42" ht="16.5" customHeight="1" x14ac:dyDescent="0.25">
      <c r="A65" s="15"/>
      <c r="B65" s="133" t="s">
        <v>160</v>
      </c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5"/>
      <c r="N65" s="80"/>
      <c r="O65" s="15" t="s">
        <v>80</v>
      </c>
      <c r="P65" s="98" t="s">
        <v>152</v>
      </c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72">
        <v>260000</v>
      </c>
      <c r="AC65" s="84" t="s">
        <v>80</v>
      </c>
      <c r="AD65" s="128" t="s">
        <v>157</v>
      </c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30"/>
      <c r="AP65" s="33">
        <f t="shared" si="25"/>
        <v>260000</v>
      </c>
    </row>
    <row r="66" spans="1:42" ht="16.5" customHeight="1" x14ac:dyDescent="0.25">
      <c r="A66" s="15"/>
      <c r="B66" s="133" t="s">
        <v>160</v>
      </c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5"/>
      <c r="N66" s="80"/>
      <c r="O66" s="15" t="s">
        <v>94</v>
      </c>
      <c r="P66" s="98" t="s">
        <v>153</v>
      </c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72">
        <v>1527178</v>
      </c>
      <c r="AC66" s="84" t="s">
        <v>94</v>
      </c>
      <c r="AD66" s="125" t="s">
        <v>158</v>
      </c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7"/>
      <c r="AP66" s="33">
        <f>AB66-N66</f>
        <v>1527178</v>
      </c>
    </row>
    <row r="67" spans="1:42" ht="16.5" customHeight="1" x14ac:dyDescent="0.25">
      <c r="A67" s="15"/>
      <c r="B67" s="133" t="s">
        <v>160</v>
      </c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5"/>
      <c r="N67" s="80"/>
      <c r="O67" s="15" t="s">
        <v>154</v>
      </c>
      <c r="P67" s="98" t="s">
        <v>155</v>
      </c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72">
        <v>1422822</v>
      </c>
      <c r="AC67" s="84" t="s">
        <v>154</v>
      </c>
      <c r="AD67" s="125" t="s">
        <v>159</v>
      </c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7"/>
      <c r="AP67" s="33">
        <f>AB67-N67</f>
        <v>1422822</v>
      </c>
    </row>
    <row r="68" spans="1:42" ht="13.8" x14ac:dyDescent="0.25">
      <c r="A68" s="59" t="s">
        <v>26</v>
      </c>
      <c r="B68" s="101" t="s">
        <v>36</v>
      </c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79">
        <v>194109</v>
      </c>
      <c r="O68" s="10" t="s">
        <v>26</v>
      </c>
      <c r="P68" s="101" t="s">
        <v>36</v>
      </c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1">
        <v>194109</v>
      </c>
      <c r="AC68" s="83" t="s">
        <v>26</v>
      </c>
      <c r="AD68" s="101" t="s">
        <v>36</v>
      </c>
      <c r="AE68" s="165"/>
      <c r="AF68" s="165"/>
      <c r="AG68" s="165"/>
      <c r="AH68" s="165"/>
      <c r="AI68" s="165"/>
      <c r="AJ68" s="165"/>
      <c r="AK68" s="165"/>
      <c r="AL68" s="165"/>
      <c r="AM68" s="165"/>
      <c r="AN68" s="165"/>
      <c r="AO68" s="165"/>
      <c r="AP68" s="33">
        <f t="shared" ref="AP68:AP82" si="26">AB68-N68</f>
        <v>0</v>
      </c>
    </row>
    <row r="69" spans="1:42" ht="17.25" customHeight="1" x14ac:dyDescent="0.25">
      <c r="A69" s="15" t="s">
        <v>129</v>
      </c>
      <c r="B69" s="100" t="s">
        <v>136</v>
      </c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80">
        <v>60509</v>
      </c>
      <c r="O69" s="74">
        <v>1</v>
      </c>
      <c r="P69" s="100" t="s">
        <v>61</v>
      </c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">
        <v>60509</v>
      </c>
      <c r="AC69" s="82">
        <v>1</v>
      </c>
      <c r="AD69" s="100" t="s">
        <v>61</v>
      </c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33">
        <f t="shared" si="26"/>
        <v>0</v>
      </c>
    </row>
    <row r="70" spans="1:42" ht="17.25" customHeight="1" x14ac:dyDescent="0.25">
      <c r="A70" s="15" t="s">
        <v>130</v>
      </c>
      <c r="B70" s="100" t="s">
        <v>137</v>
      </c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79">
        <v>60509</v>
      </c>
      <c r="O70" s="74"/>
      <c r="P70" s="100" t="s">
        <v>87</v>
      </c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11">
        <v>60509</v>
      </c>
      <c r="AC70" s="82"/>
      <c r="AD70" s="100" t="s">
        <v>87</v>
      </c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33">
        <f t="shared" si="26"/>
        <v>0</v>
      </c>
    </row>
    <row r="71" spans="1:42" ht="13.8" x14ac:dyDescent="0.25">
      <c r="A71" s="59" t="s">
        <v>27</v>
      </c>
      <c r="B71" s="101" t="s">
        <v>37</v>
      </c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79">
        <v>164265</v>
      </c>
      <c r="O71" s="10" t="s">
        <v>27</v>
      </c>
      <c r="P71" s="101" t="s">
        <v>37</v>
      </c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1">
        <v>164265</v>
      </c>
      <c r="AC71" s="83" t="s">
        <v>27</v>
      </c>
      <c r="AD71" s="101" t="s">
        <v>37</v>
      </c>
      <c r="AE71" s="165"/>
      <c r="AF71" s="165"/>
      <c r="AG71" s="165"/>
      <c r="AH71" s="165"/>
      <c r="AI71" s="165"/>
      <c r="AJ71" s="165"/>
      <c r="AK71" s="165"/>
      <c r="AL71" s="165"/>
      <c r="AM71" s="165"/>
      <c r="AN71" s="165"/>
      <c r="AO71" s="165"/>
      <c r="AP71" s="33">
        <f t="shared" si="26"/>
        <v>0</v>
      </c>
    </row>
    <row r="72" spans="1:42" ht="17.25" customHeight="1" x14ac:dyDescent="0.25">
      <c r="A72" s="32"/>
      <c r="B72" s="100" t="s">
        <v>56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80">
        <v>60</v>
      </c>
      <c r="O72" s="32"/>
      <c r="P72" s="100" t="s">
        <v>56</v>
      </c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">
        <v>60</v>
      </c>
      <c r="AC72" s="85"/>
      <c r="AD72" s="100" t="s">
        <v>56</v>
      </c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33">
        <f t="shared" si="26"/>
        <v>0</v>
      </c>
    </row>
    <row r="73" spans="1:42" ht="16.5" customHeight="1" x14ac:dyDescent="0.25">
      <c r="A73" s="32"/>
      <c r="B73" s="100" t="s">
        <v>137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79">
        <v>60</v>
      </c>
      <c r="O73" s="32"/>
      <c r="P73" s="100" t="s">
        <v>87</v>
      </c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11">
        <v>60</v>
      </c>
      <c r="AC73" s="85"/>
      <c r="AD73" s="100" t="s">
        <v>87</v>
      </c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33">
        <f t="shared" si="26"/>
        <v>0</v>
      </c>
    </row>
    <row r="74" spans="1:42" ht="14.4" thickBot="1" x14ac:dyDescent="0.3">
      <c r="A74" s="32"/>
      <c r="B74" s="100" t="s">
        <v>138</v>
      </c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81">
        <v>151884</v>
      </c>
      <c r="O74" s="37"/>
      <c r="P74" s="118" t="s">
        <v>60</v>
      </c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43">
        <v>151884</v>
      </c>
      <c r="AC74" s="86"/>
      <c r="AD74" s="118" t="s">
        <v>60</v>
      </c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43">
        <f t="shared" si="26"/>
        <v>0</v>
      </c>
    </row>
    <row r="75" spans="1:42" ht="27" customHeight="1" thickBot="1" x14ac:dyDescent="0.3">
      <c r="A75" s="59" t="s">
        <v>80</v>
      </c>
      <c r="B75" s="101" t="s">
        <v>139</v>
      </c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67">
        <v>263</v>
      </c>
      <c r="O75" s="51" t="s">
        <v>80</v>
      </c>
      <c r="P75" s="137" t="s">
        <v>101</v>
      </c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87">
        <f>263+10584+360+13400</f>
        <v>24607</v>
      </c>
      <c r="AC75" s="73" t="s">
        <v>80</v>
      </c>
      <c r="AD75" s="158" t="s">
        <v>101</v>
      </c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60"/>
      <c r="AP75" s="77">
        <f t="shared" si="26"/>
        <v>24344</v>
      </c>
    </row>
    <row r="76" spans="1:42" ht="57" customHeight="1" x14ac:dyDescent="0.25">
      <c r="A76" s="184" t="s">
        <v>94</v>
      </c>
      <c r="B76" s="187" t="s">
        <v>19</v>
      </c>
      <c r="C76" s="100" t="s">
        <v>146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3">
        <f>1509400+150000</f>
        <v>1659400</v>
      </c>
      <c r="O76" s="161" t="s">
        <v>94</v>
      </c>
      <c r="P76" s="192" t="s">
        <v>19</v>
      </c>
      <c r="Q76" s="122" t="s">
        <v>165</v>
      </c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50">
        <f>1509400+150000</f>
        <v>1659400</v>
      </c>
      <c r="AC76" s="161" t="s">
        <v>94</v>
      </c>
      <c r="AD76" s="143" t="s">
        <v>19</v>
      </c>
      <c r="AE76" s="122" t="s">
        <v>170</v>
      </c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45">
        <f t="shared" si="26"/>
        <v>0</v>
      </c>
    </row>
    <row r="77" spans="1:42" ht="33" customHeight="1" x14ac:dyDescent="0.25">
      <c r="A77" s="162"/>
      <c r="B77" s="158"/>
      <c r="C77" s="100" t="s">
        <v>147</v>
      </c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3">
        <v>6540732</v>
      </c>
      <c r="O77" s="162"/>
      <c r="P77" s="193"/>
      <c r="Q77" s="100" t="s">
        <v>166</v>
      </c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9">
        <v>6540732</v>
      </c>
      <c r="AC77" s="162"/>
      <c r="AD77" s="101"/>
      <c r="AE77" s="100" t="s">
        <v>171</v>
      </c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33">
        <f t="shared" si="26"/>
        <v>0</v>
      </c>
    </row>
    <row r="78" spans="1:42" ht="60.75" customHeight="1" x14ac:dyDescent="0.25">
      <c r="A78" s="162"/>
      <c r="B78" s="158"/>
      <c r="C78" s="100" t="s">
        <v>48</v>
      </c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3">
        <f>15860250+1264050</f>
        <v>17124300</v>
      </c>
      <c r="O78" s="162"/>
      <c r="P78" s="193"/>
      <c r="Q78" s="100" t="s">
        <v>167</v>
      </c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9">
        <f>15860250+1264050</f>
        <v>17124300</v>
      </c>
      <c r="AC78" s="162"/>
      <c r="AD78" s="101"/>
      <c r="AE78" s="100" t="s">
        <v>172</v>
      </c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33">
        <f t="shared" si="26"/>
        <v>0</v>
      </c>
    </row>
    <row r="79" spans="1:42" ht="33" customHeight="1" thickBot="1" x14ac:dyDescent="0.3">
      <c r="A79" s="162"/>
      <c r="B79" s="158"/>
      <c r="C79" s="100" t="s">
        <v>39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61">
        <v>9000000</v>
      </c>
      <c r="O79" s="162"/>
      <c r="P79" s="193"/>
      <c r="Q79" s="100" t="s">
        <v>178</v>
      </c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75">
        <f>8200000-6130000-858001-350000-300000</f>
        <v>561999</v>
      </c>
      <c r="AC79" s="163"/>
      <c r="AD79" s="101"/>
      <c r="AE79" s="118" t="s">
        <v>179</v>
      </c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33">
        <f>AB79-N79</f>
        <v>-8438001</v>
      </c>
    </row>
    <row r="80" spans="1:42" ht="48" customHeight="1" x14ac:dyDescent="0.25">
      <c r="A80" s="185"/>
      <c r="B80" s="188"/>
      <c r="C80" s="134" t="s">
        <v>160</v>
      </c>
      <c r="D80" s="140"/>
      <c r="E80" s="140"/>
      <c r="F80" s="140"/>
      <c r="G80" s="140"/>
      <c r="H80" s="140"/>
      <c r="I80" s="140"/>
      <c r="J80" s="140"/>
      <c r="K80" s="140"/>
      <c r="L80" s="140"/>
      <c r="M80" s="141"/>
      <c r="N80" s="61"/>
      <c r="O80" s="190"/>
      <c r="P80" s="194"/>
      <c r="Q80" s="131" t="s">
        <v>168</v>
      </c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75">
        <v>800000</v>
      </c>
      <c r="AC80" s="73"/>
      <c r="AD80" s="62"/>
      <c r="AE80" s="131" t="s">
        <v>173</v>
      </c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33">
        <f t="shared" si="26"/>
        <v>800000</v>
      </c>
    </row>
    <row r="81" spans="1:42" ht="33" customHeight="1" thickBot="1" x14ac:dyDescent="0.3">
      <c r="A81" s="186"/>
      <c r="B81" s="189"/>
      <c r="C81" s="134" t="s">
        <v>160</v>
      </c>
      <c r="D81" s="140"/>
      <c r="E81" s="140"/>
      <c r="F81" s="140"/>
      <c r="G81" s="140"/>
      <c r="H81" s="140"/>
      <c r="I81" s="140"/>
      <c r="J81" s="140"/>
      <c r="K81" s="140"/>
      <c r="L81" s="140"/>
      <c r="M81" s="141"/>
      <c r="N81" s="64"/>
      <c r="O81" s="191"/>
      <c r="P81" s="195"/>
      <c r="Q81" s="100" t="s">
        <v>169</v>
      </c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76">
        <v>6130000</v>
      </c>
      <c r="AC81" s="51"/>
      <c r="AD81" s="88"/>
      <c r="AE81" s="118" t="s">
        <v>174</v>
      </c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43">
        <f t="shared" si="26"/>
        <v>6130000</v>
      </c>
    </row>
    <row r="82" spans="1:42" ht="17.25" customHeight="1" thickBot="1" x14ac:dyDescent="0.3">
      <c r="A82" s="60" t="s">
        <v>140</v>
      </c>
      <c r="B82" s="183" t="s">
        <v>141</v>
      </c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69">
        <v>36000000</v>
      </c>
      <c r="O82" s="49" t="s">
        <v>95</v>
      </c>
      <c r="P82" s="124" t="s">
        <v>89</v>
      </c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65">
        <f>AB8+AB11+AB16-AB17</f>
        <v>36000000</v>
      </c>
      <c r="AC82" s="51" t="s">
        <v>95</v>
      </c>
      <c r="AD82" s="154" t="s">
        <v>91</v>
      </c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78">
        <f t="shared" si="26"/>
        <v>0</v>
      </c>
    </row>
  </sheetData>
  <mergeCells count="247">
    <mergeCell ref="AE81:AO81"/>
    <mergeCell ref="A76:A81"/>
    <mergeCell ref="B76:B81"/>
    <mergeCell ref="C81:M81"/>
    <mergeCell ref="O76:O81"/>
    <mergeCell ref="P76:P81"/>
    <mergeCell ref="Q81:AA81"/>
    <mergeCell ref="C76:M76"/>
    <mergeCell ref="C77:M77"/>
    <mergeCell ref="C78:M78"/>
    <mergeCell ref="C79:M79"/>
    <mergeCell ref="B82:M82"/>
    <mergeCell ref="B50:M50"/>
    <mergeCell ref="B51:M51"/>
    <mergeCell ref="B52:M52"/>
    <mergeCell ref="B53:M53"/>
    <mergeCell ref="B54:M54"/>
    <mergeCell ref="B55:M55"/>
    <mergeCell ref="B56:M56"/>
    <mergeCell ref="B57:M57"/>
    <mergeCell ref="B58:M58"/>
    <mergeCell ref="B72:M72"/>
    <mergeCell ref="B64:M64"/>
    <mergeCell ref="B68:M68"/>
    <mergeCell ref="B73:M73"/>
    <mergeCell ref="B59:M59"/>
    <mergeCell ref="B60:M60"/>
    <mergeCell ref="B61:M61"/>
    <mergeCell ref="B62:M62"/>
    <mergeCell ref="B32:M32"/>
    <mergeCell ref="B33:M33"/>
    <mergeCell ref="B34:M34"/>
    <mergeCell ref="B35:M35"/>
    <mergeCell ref="B36:M36"/>
    <mergeCell ref="B37:M37"/>
    <mergeCell ref="B38:M38"/>
    <mergeCell ref="B39:M39"/>
    <mergeCell ref="B42:M42"/>
    <mergeCell ref="B41:M41"/>
    <mergeCell ref="F19:F22"/>
    <mergeCell ref="G19:K19"/>
    <mergeCell ref="I21:K21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A7:N7"/>
    <mergeCell ref="B71:M71"/>
    <mergeCell ref="B63:M63"/>
    <mergeCell ref="B69:M69"/>
    <mergeCell ref="B70:M70"/>
    <mergeCell ref="A1:N1"/>
    <mergeCell ref="A2:N2"/>
    <mergeCell ref="A3:N3"/>
    <mergeCell ref="A5:N5"/>
    <mergeCell ref="L19:M19"/>
    <mergeCell ref="N19:N22"/>
    <mergeCell ref="C20:C22"/>
    <mergeCell ref="D20:D22"/>
    <mergeCell ref="E20:E22"/>
    <mergeCell ref="G20:G22"/>
    <mergeCell ref="H20:K20"/>
    <mergeCell ref="L20:L22"/>
    <mergeCell ref="M20:M22"/>
    <mergeCell ref="H21:H22"/>
    <mergeCell ref="A19:A22"/>
    <mergeCell ref="B19:B22"/>
    <mergeCell ref="B17:M17"/>
    <mergeCell ref="B18:M18"/>
    <mergeCell ref="C19:E19"/>
    <mergeCell ref="AD8:AO8"/>
    <mergeCell ref="AD9:AO9"/>
    <mergeCell ref="AD10:AO10"/>
    <mergeCell ref="AD11:AO11"/>
    <mergeCell ref="AD12:AO12"/>
    <mergeCell ref="AD13:AO13"/>
    <mergeCell ref="AD14:AO14"/>
    <mergeCell ref="AD15:AO15"/>
    <mergeCell ref="AD16:AO16"/>
    <mergeCell ref="AD17:AO17"/>
    <mergeCell ref="AD18:AO18"/>
    <mergeCell ref="AC19:AC22"/>
    <mergeCell ref="AD19:AD22"/>
    <mergeCell ref="AE19:AG19"/>
    <mergeCell ref="AH19:AH22"/>
    <mergeCell ref="AI19:AM19"/>
    <mergeCell ref="AN19:AO19"/>
    <mergeCell ref="AP19:AP22"/>
    <mergeCell ref="AE20:AE22"/>
    <mergeCell ref="AF20:AF22"/>
    <mergeCell ref="AG20:AG22"/>
    <mergeCell ref="AI20:AI22"/>
    <mergeCell ref="AJ20:AM20"/>
    <mergeCell ref="AN20:AN22"/>
    <mergeCell ref="AO20:AO22"/>
    <mergeCell ref="AJ21:AJ22"/>
    <mergeCell ref="AK21:AM21"/>
    <mergeCell ref="AD38:AO38"/>
    <mergeCell ref="AD42:AO42"/>
    <mergeCell ref="AD43:AO43"/>
    <mergeCell ref="AD44:AO44"/>
    <mergeCell ref="AD45:AO45"/>
    <mergeCell ref="AD46:AO46"/>
    <mergeCell ref="AD32:AO32"/>
    <mergeCell ref="AD33:AO33"/>
    <mergeCell ref="AD34:AO34"/>
    <mergeCell ref="AD35:AO35"/>
    <mergeCell ref="AD36:AO36"/>
    <mergeCell ref="AD37:AO37"/>
    <mergeCell ref="AD39:AO39"/>
    <mergeCell ref="AD40:AO40"/>
    <mergeCell ref="AD41:AO41"/>
    <mergeCell ref="AD64:AO64"/>
    <mergeCell ref="AD53:AO53"/>
    <mergeCell ref="AD54:AO54"/>
    <mergeCell ref="AD55:AO55"/>
    <mergeCell ref="AD56:AO56"/>
    <mergeCell ref="AD57:AO57"/>
    <mergeCell ref="AD58:AO58"/>
    <mergeCell ref="AD47:AO47"/>
    <mergeCell ref="AD48:AO48"/>
    <mergeCell ref="AD49:AO49"/>
    <mergeCell ref="AD50:AO50"/>
    <mergeCell ref="AD51:AO51"/>
    <mergeCell ref="AD52:AO52"/>
    <mergeCell ref="AB19:AB22"/>
    <mergeCell ref="Z20:Z22"/>
    <mergeCell ref="AA20:AA22"/>
    <mergeCell ref="AD82:AO82"/>
    <mergeCell ref="AC7:AP7"/>
    <mergeCell ref="AD74:AO74"/>
    <mergeCell ref="AD75:AO75"/>
    <mergeCell ref="AC76:AC79"/>
    <mergeCell ref="AD76:AD79"/>
    <mergeCell ref="AE76:AO76"/>
    <mergeCell ref="AE77:AO77"/>
    <mergeCell ref="AE78:AO78"/>
    <mergeCell ref="AE79:AO79"/>
    <mergeCell ref="AD68:AO68"/>
    <mergeCell ref="AD69:AO69"/>
    <mergeCell ref="AD70:AO70"/>
    <mergeCell ref="AD71:AO71"/>
    <mergeCell ref="AD72:AO72"/>
    <mergeCell ref="AD73:AO73"/>
    <mergeCell ref="AD59:AO59"/>
    <mergeCell ref="AD60:AO60"/>
    <mergeCell ref="AD61:AO61"/>
    <mergeCell ref="AD62:AO62"/>
    <mergeCell ref="AD63:AO63"/>
    <mergeCell ref="O19:O22"/>
    <mergeCell ref="P19:P22"/>
    <mergeCell ref="Q19:S19"/>
    <mergeCell ref="T19:T22"/>
    <mergeCell ref="Q20:Q22"/>
    <mergeCell ref="R20:R22"/>
    <mergeCell ref="S20:S22"/>
    <mergeCell ref="U20:U22"/>
    <mergeCell ref="V21:V22"/>
    <mergeCell ref="U19:Y19"/>
    <mergeCell ref="V20:Y20"/>
    <mergeCell ref="P33:AA33"/>
    <mergeCell ref="P34:AA34"/>
    <mergeCell ref="P35:AA35"/>
    <mergeCell ref="P36:AA36"/>
    <mergeCell ref="P37:AA37"/>
    <mergeCell ref="P38:AA38"/>
    <mergeCell ref="W21:Y21"/>
    <mergeCell ref="Z19:AA19"/>
    <mergeCell ref="P8:AA8"/>
    <mergeCell ref="P9:AA9"/>
    <mergeCell ref="P10:AA10"/>
    <mergeCell ref="P11:AA11"/>
    <mergeCell ref="P12:AA12"/>
    <mergeCell ref="P13:AA13"/>
    <mergeCell ref="P14:AA14"/>
    <mergeCell ref="P15:AA15"/>
    <mergeCell ref="P16:AA16"/>
    <mergeCell ref="P82:AA82"/>
    <mergeCell ref="AD66:AO66"/>
    <mergeCell ref="AD67:AO67"/>
    <mergeCell ref="AD65:AO65"/>
    <mergeCell ref="AE80:AO80"/>
    <mergeCell ref="B65:M65"/>
    <mergeCell ref="B66:M66"/>
    <mergeCell ref="B67:M67"/>
    <mergeCell ref="P68:AA68"/>
    <mergeCell ref="P69:AA69"/>
    <mergeCell ref="P70:AA70"/>
    <mergeCell ref="P71:AA71"/>
    <mergeCell ref="P72:AA72"/>
    <mergeCell ref="P73:AA73"/>
    <mergeCell ref="P74:AA74"/>
    <mergeCell ref="P75:AA75"/>
    <mergeCell ref="Q76:AA76"/>
    <mergeCell ref="Q77:AA77"/>
    <mergeCell ref="Q78:AA78"/>
    <mergeCell ref="Q79:AA79"/>
    <mergeCell ref="Q80:AA80"/>
    <mergeCell ref="C80:M80"/>
    <mergeCell ref="B74:M74"/>
    <mergeCell ref="B75:M75"/>
    <mergeCell ref="P7:AB7"/>
    <mergeCell ref="P59:AA59"/>
    <mergeCell ref="P60:AA60"/>
    <mergeCell ref="P61:AA61"/>
    <mergeCell ref="P62:AA62"/>
    <mergeCell ref="P63:AA63"/>
    <mergeCell ref="P64:AA64"/>
    <mergeCell ref="P65:AA65"/>
    <mergeCell ref="P66:AA66"/>
    <mergeCell ref="P56:AA56"/>
    <mergeCell ref="P57:AA57"/>
    <mergeCell ref="P58:AA58"/>
    <mergeCell ref="P39:AA39"/>
    <mergeCell ref="P42:AA42"/>
    <mergeCell ref="P43:AA43"/>
    <mergeCell ref="P44:AA44"/>
    <mergeCell ref="P45:AA45"/>
    <mergeCell ref="P46:AA46"/>
    <mergeCell ref="P47:AA47"/>
    <mergeCell ref="P48:AA48"/>
    <mergeCell ref="P49:AA49"/>
    <mergeCell ref="P17:AA17"/>
    <mergeCell ref="P18:AA18"/>
    <mergeCell ref="P32:AA32"/>
    <mergeCell ref="P67:AA67"/>
    <mergeCell ref="P50:AA50"/>
    <mergeCell ref="P51:AA51"/>
    <mergeCell ref="P52:AA52"/>
    <mergeCell ref="P53:AA53"/>
    <mergeCell ref="P54:AA54"/>
    <mergeCell ref="P55:AA55"/>
    <mergeCell ref="B40:M40"/>
    <mergeCell ref="P40:AA40"/>
    <mergeCell ref="B47:M47"/>
    <mergeCell ref="B48:M48"/>
    <mergeCell ref="B49:M49"/>
    <mergeCell ref="B43:M43"/>
    <mergeCell ref="B44:M44"/>
    <mergeCell ref="B45:M45"/>
    <mergeCell ref="B46:M46"/>
    <mergeCell ref="P41:AA41"/>
  </mergeCells>
  <pageMargins left="0.78740157480314965" right="0.39370078740157483" top="1.1811023622047245" bottom="0.39370078740157483" header="0" footer="0"/>
  <pageSetup paperSize="9" scale="49" firstPageNumber="147" orientation="landscape" useFirstPageNumber="1" r:id="rId1"/>
  <headerFooter>
    <oddHeader>&amp;C&amp;P</oddHeader>
  </headerFooter>
  <rowBreaks count="1" manualBreakCount="1">
    <brk id="35" max="55" man="1"/>
  </rowBreaks>
  <colBreaks count="2" manualBreakCount="2">
    <brk id="14" max="1048575" man="1"/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bikova</dc:creator>
  <cp:lastModifiedBy>Кудрова А.А.</cp:lastModifiedBy>
  <cp:lastPrinted>2024-10-14T13:14:02Z</cp:lastPrinted>
  <dcterms:created xsi:type="dcterms:W3CDTF">2022-03-10T13:47:37Z</dcterms:created>
  <dcterms:modified xsi:type="dcterms:W3CDTF">2024-10-14T13:14:47Z</dcterms:modified>
</cp:coreProperties>
</file>