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0 октябрь\30 октября\Законы\Закон № 3441 п. 1468 (Б24-18) (VII)\приложения\"/>
    </mc:Choice>
  </mc:AlternateContent>
  <bookViews>
    <workbookView xWindow="-120" yWindow="-120" windowWidth="29040" windowHeight="15840"/>
  </bookViews>
  <sheets>
    <sheet name="Приложение №8 (1468)" sheetId="2" r:id="rId1"/>
  </sheets>
  <definedNames>
    <definedName name="_xlnm.Print_Area" localSheetId="0">'Приложение №8 (1468)'!$A$1:$N$86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2" l="1"/>
  <c r="C36" i="2"/>
  <c r="F31" i="2"/>
  <c r="H31" i="2" l="1"/>
  <c r="H36" i="2"/>
  <c r="K32" i="2"/>
  <c r="N68" i="2"/>
  <c r="N70" i="2"/>
  <c r="N71" i="2"/>
  <c r="N72" i="2"/>
  <c r="N85" i="2"/>
  <c r="N84" i="2"/>
  <c r="N46" i="2"/>
  <c r="N45" i="2"/>
  <c r="N67" i="2" l="1"/>
  <c r="C31" i="2"/>
  <c r="M36" i="2" l="1"/>
  <c r="M31" i="2"/>
  <c r="N21" i="2"/>
  <c r="N80" i="2" s="1"/>
  <c r="N29" i="2" l="1"/>
  <c r="I36" i="2"/>
  <c r="I35" i="2"/>
  <c r="I34" i="2"/>
  <c r="I33" i="2"/>
  <c r="I31" i="2"/>
  <c r="I30" i="2"/>
  <c r="D31" i="2"/>
  <c r="D32" i="2"/>
  <c r="N30" i="2"/>
  <c r="J32" i="2" l="1"/>
  <c r="I32" i="2" l="1"/>
  <c r="N48" i="2"/>
  <c r="N38" i="2"/>
  <c r="J29" i="2"/>
  <c r="I29" i="2" l="1"/>
  <c r="J28" i="2"/>
  <c r="N13" i="2"/>
  <c r="N49" i="2"/>
  <c r="N47" i="2"/>
  <c r="I28" i="2" l="1"/>
  <c r="N81" i="2"/>
  <c r="H28" i="2" l="1"/>
  <c r="N83" i="2" l="1"/>
  <c r="N32" i="2" l="1"/>
  <c r="G32" i="2" l="1"/>
  <c r="N16" i="2"/>
  <c r="M28" i="2" l="1"/>
  <c r="N36" i="2" l="1"/>
  <c r="D36" i="2"/>
  <c r="N35" i="2"/>
  <c r="D35" i="2"/>
  <c r="N34" i="2"/>
  <c r="D34" i="2"/>
  <c r="N33" i="2"/>
  <c r="D33" i="2"/>
  <c r="N31" i="2"/>
  <c r="L28" i="2"/>
  <c r="K28" i="2"/>
  <c r="F28" i="2"/>
  <c r="G35" i="2" l="1"/>
  <c r="G33" i="2"/>
  <c r="G34" i="2"/>
  <c r="G31" i="2"/>
  <c r="G36" i="2"/>
  <c r="N28" i="2"/>
  <c r="N23" i="2" l="1"/>
  <c r="G28" i="2"/>
  <c r="N22" i="2" l="1"/>
</calcChain>
</file>

<file path=xl/sharedStrings.xml><?xml version="1.0" encoding="utf-8"?>
<sst xmlns="http://schemas.openxmlformats.org/spreadsheetml/2006/main" count="158" uniqueCount="130">
  <si>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</si>
  <si>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</si>
  <si>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</si>
  <si>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</si>
  <si>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</si>
  <si>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</si>
  <si>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</si>
  <si>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</si>
  <si>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</si>
  <si>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</si>
  <si>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</si>
  <si>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</si>
  <si>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по автомобильным дорогам общего пользования, находящимся в муниципальной собственности</t>
  </si>
  <si>
    <t>ВСЕГО</t>
  </si>
  <si>
    <t>в том числе:</t>
  </si>
  <si>
    <t>г.Тирасполя</t>
  </si>
  <si>
    <t>г. Днестровска</t>
  </si>
  <si>
    <t>г. Бендеры</t>
  </si>
  <si>
    <t>Григориопольского района и г. Григориополя</t>
  </si>
  <si>
    <t xml:space="preserve">Министерство экономического развития Приднестровской Молдавской Республики 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</si>
  <si>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</si>
  <si>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</si>
  <si>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</si>
  <si>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</si>
  <si>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</si>
  <si>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</si>
  <si>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</si>
  <si>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</si>
  <si>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</si>
  <si>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</si>
  <si>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</si>
  <si>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</si>
  <si>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Всего субсидий из республиканского бюджета, в том числе:</t>
  </si>
  <si>
    <t>(руб.)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</si>
  <si>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</si>
  <si>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</si>
  <si>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</si>
  <si>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</si>
  <si>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Основные характеристики Дорожного фонда Приднестровской Молдавской Республики на 2024 год</t>
  </si>
  <si>
    <t>"О республиканском бюджете на 2024 год"</t>
  </si>
  <si>
    <t>Акцизный сбор от реализации газа углеводородного сжиженного, используемого в качестве автомобильного топлива</t>
  </si>
  <si>
    <t>3.</t>
  </si>
  <si>
    <t>2.2.</t>
  </si>
  <si>
    <t>реконструкция и капитальный                                                             ремонт сетей                                                                       ливневой канализации</t>
  </si>
  <si>
    <t xml:space="preserve">по автом. дорогам общего                                       пользования, находящимся                                                                                   в мун. собств.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</si>
  <si>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Итого субсидий на исполнение  программ развития                                                       дорожной отрасли, руб.</t>
  </si>
  <si>
    <t>к Закону Приднестровской Молдавской Республики</t>
  </si>
  <si>
    <t>всего</t>
  </si>
  <si>
    <t>Дорожного фонда на счете Министерства финансов Приднестровской Молдавской Республики</t>
  </si>
  <si>
    <t>Дорожного фонда на счетах местных бюджетов городов и районов</t>
  </si>
  <si>
    <t>2.1.</t>
  </si>
  <si>
    <t>2.3.</t>
  </si>
  <si>
    <t>2.4.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</si>
  <si>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</si>
  <si>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</si>
  <si>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в том числе целевые субсидии</t>
  </si>
  <si>
    <t xml:space="preserve">в том числе во исполнение Постановления Счетной палаты Приднестровской Молдавской Республики </t>
  </si>
  <si>
    <t>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</t>
  </si>
  <si>
    <t>на выполнение работ по устройству водоотводных лотков на автомобильной дороге Тирасполь - Каменка, км. 149 (спуск Катериновка)</t>
  </si>
  <si>
    <t>в том числе по автомобильным дорогам общего пользования, находящимся в государственной собственности, в том числе:</t>
  </si>
  <si>
    <t>санкционированная кредиторская задолженность по состоянию на 01.01.2024 года, с учетом частичного или полного её погашения за счет переходящих остатков на счетах местных бюджетов по состоянию на 01.01.2024 года</t>
  </si>
  <si>
    <t>Переходящие остатки по состоянию на 01.01.2024 г.</t>
  </si>
  <si>
    <t>4.1.1.</t>
  </si>
  <si>
    <t>4.1.2.</t>
  </si>
  <si>
    <t>4.1.3.</t>
  </si>
  <si>
    <t>4.1.4.</t>
  </si>
  <si>
    <t>4.1.6.</t>
  </si>
  <si>
    <t>4.1.7.</t>
  </si>
  <si>
    <t>4.2.</t>
  </si>
  <si>
    <t>Целевые субсидии государственной администрации Григориопольского района и города Григориополя на погашение санкционированной кредиторской задолженности за выполненные работы по устройству цементобетонного покрытия на автомобильной дороге Бутор - Виноградное - Малаешты - Красногорка</t>
  </si>
  <si>
    <t>направляются на погашение кредиторской задолженности сложившейся по состоянию на 01.01.2024 года, по автомобильным дорогам, находящимся в муниципальной собственности</t>
  </si>
  <si>
    <t>4.1.8.</t>
  </si>
  <si>
    <t>5.</t>
  </si>
  <si>
    <t>4.1.9.</t>
  </si>
  <si>
    <t xml:space="preserve">Отчисления от единого таможенного платежа в размере с 1 января по 29 февраля 2024 года - 20,50 процента, с 1 марта по 31 декабря 2024 года – 21,38 процента </t>
  </si>
  <si>
    <t>На покрытие дефицита республиканского бюджета</t>
  </si>
  <si>
    <t>3)</t>
  </si>
  <si>
    <t>2)</t>
  </si>
  <si>
    <t>1)</t>
  </si>
  <si>
    <t>целевые субсидии, в том числе:</t>
  </si>
  <si>
    <t>Приложение № 8</t>
  </si>
  <si>
    <t>4.1.10.</t>
  </si>
  <si>
    <t>4.1.11.</t>
  </si>
  <si>
    <t>на выполнение работ по капитальному ремонту автомобильной дороги Каменка - Кузьмин - гр. Украины с организацией водоотвода (спуск Кузьмин)</t>
  </si>
  <si>
    <t>налог с владельцев транспортных средств</t>
  </si>
  <si>
    <t>иные поступления в Дорожный фонд</t>
  </si>
  <si>
    <t xml:space="preserve">в том числе по автомобильным дорогам общего пользования, находящимся в государственной собственности (возврат во исполнение Постановления Счетной палаты Приднестровской Молдавской Республики) </t>
  </si>
  <si>
    <t>по автомобильным дорогам общего пользования, находящимся в государственной собственности</t>
  </si>
  <si>
    <t>целевые субсидии</t>
  </si>
  <si>
    <t>3.3)</t>
  </si>
  <si>
    <t>2.1)</t>
  </si>
  <si>
    <t>3.1)</t>
  </si>
  <si>
    <t>3.2)</t>
  </si>
  <si>
    <t>3.4)</t>
  </si>
  <si>
    <t>3.5)</t>
  </si>
  <si>
    <t xml:space="preserve">целевые субсидии </t>
  </si>
  <si>
    <t>Приложение № 5</t>
  </si>
  <si>
    <t xml:space="preserve">"О внесении изменений и дополнений </t>
  </si>
  <si>
    <t xml:space="preserve">в Закон Приднестровской Молдавской Республики </t>
  </si>
  <si>
    <r>
      <t>4</t>
    </r>
    <r>
      <rPr>
        <b/>
        <sz val="13"/>
        <color rgb="FF00B0F0"/>
        <rFont val="Times New Roman"/>
        <family val="1"/>
        <charset val="204"/>
      </rPr>
      <t>.</t>
    </r>
  </si>
  <si>
    <t>за счет остатков Дорожного фонда на счетах местных бюджетов городов и районов, ВСЕГО, в том числе по государственным администрациям:</t>
  </si>
  <si>
    <r>
      <t>для перечисления</t>
    </r>
    <r>
      <rPr>
        <b/>
        <sz val="13"/>
        <rFont val="Times New Roman"/>
        <family val="1"/>
        <charset val="204"/>
      </rPr>
      <t xml:space="preserve"> 0,5885%</t>
    </r>
    <r>
      <rPr>
        <sz val="13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</si>
  <si>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3"/>
        <rFont val="Times New Roman"/>
        <family val="1"/>
        <charset val="204"/>
      </rPr>
      <t>2,3196%</t>
    </r>
    <r>
      <rPr>
        <sz val="13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</si>
  <si>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 xml:space="preserve">для перечисления </t>
    </r>
    <r>
      <rPr>
        <b/>
        <sz val="13"/>
        <rFont val="Times New Roman"/>
        <family val="1"/>
        <charset val="204"/>
      </rPr>
      <t>6,0731%</t>
    </r>
    <r>
      <rPr>
        <sz val="13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оплату потребленной электроэнергии сетей уличного освещения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сети", а также на организацию уличного освещения вдоль автомобильных дорог общего пользования, находящихся в государственной и муниципальной собственности</t>
    </r>
  </si>
  <si>
    <t>Доля для распределения  иных  поступлений в Дорожный фонд  ПМР</t>
  </si>
  <si>
    <t>по автомобильным дорогам общего  пользования, находящимся  в государственной собственности  (Прилож. 8.1)</t>
  </si>
  <si>
    <t>4.1.</t>
  </si>
  <si>
    <t>Целевые субсидии государственной администрации г. Тирасполя и г. Днестровска на выполнение работ в г.Тирасполе по продолжению улицы Юности до объездной дороги, в том числе проектные работы</t>
  </si>
  <si>
    <t>Целевые субсидии государственной администрации г. Днестровска  на погашение санкционированной кредиторской задолженности за выполненные работы по ремонту асфальтобетонного покрытия по ул. Котовского, ведущей к Днестровскому водохранилищу, за минусом переходящих остатков по состоянию на 01.01.2024 года</t>
  </si>
  <si>
    <t>Целевые субсидии государственной администрации г. Бендеры на погашение санкционированной кредиторской задолженности за выполненнные работы по устройству стоянки для большегрузных транспортных средств в районе ТПП "Бендеры (Кишинев)"</t>
  </si>
  <si>
    <t>4.1.5.</t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</si>
  <si>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</si>
  <si>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</si>
  <si>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</si>
  <si>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Целевые субсидии государственной администрации Слободзейского района и города Слободзеи  на установку светофоров на перекрестке улиц Тираспольское шоссе и Димитрова-Ленина                                                                                            в с. Парканы, с нанесением разметки и устройством ограждений</t>
  </si>
  <si>
    <t>Целевые субсидии государственной администрации Рыбницкого района и г. Рыбницы на капитальный ремонт дорожного покрытия по ул. Ленина в г. Рыбнице после замены сетей теплоснабжения и горячего водоснабжения</t>
  </si>
  <si>
    <t>Целевые субсидии государственной администрации Григориопольского района и г. Григориополя на ликвидацию аварийных ситуаций по автомобильной дороге (обход г. Григориополя)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</si>
  <si>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</si>
  <si>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 xml:space="preserve">направляются на частичное погашение кредиторской задолженности по целевым субсидиям, сложившейся по состоянию на 01.01.2024 года </t>
  </si>
  <si>
    <t>направляются на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</si>
  <si>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 xml:space="preserve">направляются на погашение кредиторской задолженности, сложившейся по состоянию на 01.01.2024 года </t>
  </si>
  <si>
    <t>на продолжение работ по строительству тротуара автомобильной дороги Каменка - Хрустовая - гр. Украины (5-й район города Каменки)</t>
  </si>
  <si>
    <t>на выполнение работ по ремонту автомобильной дороги Каменка - Красный Октябрь, км 0-1, включая строительство ливневой канализации ул. Ленина – ул. Кирова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</si>
  <si>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государственной собственности</t>
  </si>
  <si>
    <t>4.3.</t>
  </si>
  <si>
    <r>
      <t xml:space="preserve">для перечисления </t>
    </r>
    <r>
      <rPr>
        <b/>
        <sz val="13"/>
        <rFont val="Times New Roman"/>
        <family val="1"/>
        <charset val="204"/>
      </rPr>
      <t>2,37%</t>
    </r>
    <r>
      <rPr>
        <sz val="13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капитального ремонта дорожных покрытий после замены сетей подземных инженерных коммуникаций, в том числе:</t>
    </r>
  </si>
  <si>
    <t>4.4.</t>
  </si>
  <si>
    <r>
      <t xml:space="preserve">для перечисления </t>
    </r>
    <r>
      <rPr>
        <b/>
        <sz val="13"/>
        <rFont val="Times New Roman"/>
        <family val="1"/>
        <charset val="204"/>
      </rPr>
      <t>0,2837%</t>
    </r>
    <r>
      <rPr>
        <sz val="13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предпроектного обследования автомобильных мостов в городе Тирасполе (мост по улице Шевченко, мост через реку Днестр) и путепровода на а/д Брест - Кишинёв - Одесса, км 934 (мост через ж/д Тирасполь - Новосавицкая)</t>
    </r>
  </si>
  <si>
    <t>Средства Дорожного фонда, возвращенные в 2024 году на счет местного бюджета как не использованные в рамках договоров, заключенных в 2023 году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</si>
  <si>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 как не использованные в рамках договоров, заключенных в 2023 году)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</si>
</sst>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rgb="FF00B0F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0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3" fontId="3" fillId="0" borderId="0" xfId="1" applyNumberFormat="1" applyFont="1" applyFill="1" applyAlignment="1">
      <alignment vertical="center" wrapText="1"/>
    </xf>
    <xf numFmtId="164" fontId="4" fillId="0" borderId="0" xfId="1" applyNumberFormat="1" applyFont="1" applyFill="1" applyAlignment="1">
      <alignment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vertical="center" wrapText="1"/>
    </xf>
    <xf numFmtId="3" fontId="2" fillId="0" borderId="0" xfId="1" applyNumberFormat="1" applyFont="1" applyBorder="1" applyAlignment="1">
      <alignment vertical="center" wrapText="1"/>
    </xf>
    <xf numFmtId="164" fontId="3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3" fontId="5" fillId="0" borderId="1" xfId="1" applyNumberFormat="1" applyFont="1" applyBorder="1" applyAlignment="1">
      <alignment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right" vertical="center" wrapText="1"/>
    </xf>
    <xf numFmtId="9" fontId="6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0" fontId="5" fillId="0" borderId="1" xfId="1" applyNumberFormat="1" applyFont="1" applyFill="1" applyBorder="1" applyAlignment="1">
      <alignment horizontal="right" vertical="center" wrapText="1"/>
    </xf>
    <xf numFmtId="9" fontId="5" fillId="0" borderId="1" xfId="1" applyNumberFormat="1" applyFont="1" applyFill="1" applyBorder="1" applyAlignment="1">
      <alignment horizontal="right" vertical="center" wrapText="1"/>
    </xf>
    <xf numFmtId="10" fontId="5" fillId="0" borderId="1" xfId="2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10" fontId="5" fillId="0" borderId="1" xfId="1" applyNumberFormat="1" applyFont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5" fillId="0" borderId="23" xfId="1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3" fontId="6" fillId="0" borderId="6" xfId="1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right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vertical="center" wrapText="1"/>
    </xf>
    <xf numFmtId="49" fontId="6" fillId="0" borderId="17" xfId="1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vertical="center" wrapText="1"/>
    </xf>
    <xf numFmtId="3" fontId="6" fillId="0" borderId="19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8" xfId="3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</cellXfs>
  <cellStyles count="4">
    <cellStyle name="Обычный" xfId="0" builtinId="0"/>
    <cellStyle name="Обычный 2 2" xfId="1"/>
    <cellStyle name="Обычный 3" xfId="3"/>
    <cellStyle name="Процент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showWhiteSpace="0" view="pageBreakPreview" topLeftCell="A79" zoomScale="70" zoomScaleNormal="90" zoomScaleSheetLayoutView="70" workbookViewId="0">
      <selection activeCell="B81" sqref="B81:B85"/>
    </sheetView>
  </sheetViews>
  <sheetFormatPr defaultColWidth="9.109375" defaultRowHeight="15.6" x14ac:dyDescent="0.3"/>
  <cols>
    <col min="1" max="1" width="8.44140625" style="1" customWidth="1"/>
    <col min="2" max="2" width="53.109375" style="2" customWidth="1"/>
    <col min="3" max="3" width="11.109375" style="2" bestFit="1" customWidth="1"/>
    <col min="4" max="4" width="9" style="2" bestFit="1" customWidth="1"/>
    <col min="5" max="5" width="7" style="2" bestFit="1" customWidth="1"/>
    <col min="6" max="6" width="9.5546875" style="2" customWidth="1"/>
    <col min="7" max="7" width="16.6640625" style="2" customWidth="1"/>
    <col min="8" max="9" width="13.6640625" style="2" bestFit="1" customWidth="1"/>
    <col min="10" max="10" width="19.88671875" style="2" customWidth="1"/>
    <col min="11" max="11" width="11.33203125" style="2" bestFit="1" customWidth="1"/>
    <col min="12" max="12" width="12.5546875" style="2" bestFit="1" customWidth="1"/>
    <col min="13" max="13" width="14.88671875" style="2" customWidth="1"/>
    <col min="14" max="14" width="14.33203125" style="2" customWidth="1"/>
    <col min="15" max="15" width="2.44140625" style="1" bestFit="1" customWidth="1"/>
    <col min="16" max="16384" width="9.109375" style="2"/>
  </cols>
  <sheetData>
    <row r="1" spans="1:15" ht="15.6" customHeight="1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87" t="s">
        <v>96</v>
      </c>
      <c r="N1" s="87"/>
      <c r="O1" s="2"/>
    </row>
    <row r="2" spans="1:15" ht="15.6" customHeight="1" x14ac:dyDescent="0.3">
      <c r="A2" s="12"/>
      <c r="B2" s="13"/>
      <c r="C2" s="13"/>
      <c r="D2" s="13"/>
      <c r="E2" s="13"/>
      <c r="F2" s="13"/>
      <c r="G2" s="13"/>
      <c r="H2" s="13"/>
      <c r="I2" s="13"/>
      <c r="J2" s="87" t="s">
        <v>46</v>
      </c>
      <c r="K2" s="87"/>
      <c r="L2" s="87"/>
      <c r="M2" s="87"/>
      <c r="N2" s="87"/>
      <c r="O2" s="2"/>
    </row>
    <row r="3" spans="1:15" ht="15.6" customHeight="1" x14ac:dyDescent="0.3">
      <c r="A3" s="12"/>
      <c r="B3" s="13"/>
      <c r="C3" s="13"/>
      <c r="D3" s="13"/>
      <c r="E3" s="13"/>
      <c r="F3" s="13"/>
      <c r="G3" s="13"/>
      <c r="H3" s="13"/>
      <c r="I3" s="13"/>
      <c r="J3" s="87" t="s">
        <v>97</v>
      </c>
      <c r="K3" s="87"/>
      <c r="L3" s="87"/>
      <c r="M3" s="87"/>
      <c r="N3" s="87"/>
      <c r="O3" s="2"/>
    </row>
    <row r="4" spans="1:15" ht="15.6" customHeight="1" x14ac:dyDescent="0.3">
      <c r="A4" s="12"/>
      <c r="B4" s="13"/>
      <c r="C4" s="13"/>
      <c r="D4" s="13"/>
      <c r="E4" s="13"/>
      <c r="F4" s="13"/>
      <c r="G4" s="13"/>
      <c r="H4" s="13"/>
      <c r="I4" s="13"/>
      <c r="J4" s="87" t="s">
        <v>98</v>
      </c>
      <c r="K4" s="87"/>
      <c r="L4" s="87"/>
      <c r="M4" s="87"/>
      <c r="N4" s="87"/>
      <c r="O4" s="2"/>
    </row>
    <row r="5" spans="1:15" ht="16.8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87" t="s">
        <v>39</v>
      </c>
      <c r="L5" s="87"/>
      <c r="M5" s="87"/>
      <c r="N5" s="87"/>
    </row>
    <row r="6" spans="1:15" ht="16.8" x14ac:dyDescent="0.3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16.8" x14ac:dyDescent="0.3">
      <c r="A7" s="87" t="s">
        <v>80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5" ht="16.8" x14ac:dyDescent="0.3">
      <c r="A8" s="87" t="s">
        <v>46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5" ht="16.8" x14ac:dyDescent="0.3">
      <c r="A9" s="87" t="s">
        <v>39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5" ht="16.8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5" ht="16.8" x14ac:dyDescent="0.3">
      <c r="A11" s="88" t="s">
        <v>38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  <row r="12" spans="1:15" ht="16.8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5" t="s">
        <v>33</v>
      </c>
    </row>
    <row r="13" spans="1:15" ht="21" customHeight="1" x14ac:dyDescent="0.3">
      <c r="A13" s="16" t="s">
        <v>30</v>
      </c>
      <c r="B13" s="77" t="s">
        <v>61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17">
        <f>N14+N15</f>
        <v>10381878</v>
      </c>
    </row>
    <row r="14" spans="1:15" ht="21" customHeight="1" x14ac:dyDescent="0.3">
      <c r="A14" s="18" t="s">
        <v>31</v>
      </c>
      <c r="B14" s="69" t="s">
        <v>48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19">
        <v>2685607</v>
      </c>
    </row>
    <row r="15" spans="1:15" ht="21" customHeight="1" x14ac:dyDescent="0.3">
      <c r="A15" s="18" t="s">
        <v>28</v>
      </c>
      <c r="B15" s="69" t="s">
        <v>49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19">
        <v>7696271</v>
      </c>
    </row>
    <row r="16" spans="1:15" s="5" customFormat="1" ht="21" customHeight="1" x14ac:dyDescent="0.3">
      <c r="A16" s="16" t="s">
        <v>29</v>
      </c>
      <c r="B16" s="77" t="s">
        <v>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17">
        <f>SUM(N17:N20)</f>
        <v>295254576</v>
      </c>
      <c r="O16" s="3"/>
    </row>
    <row r="17" spans="1:15" ht="21" customHeight="1" x14ac:dyDescent="0.3">
      <c r="A17" s="18" t="s">
        <v>50</v>
      </c>
      <c r="B17" s="69" t="s">
        <v>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20">
        <v>13283652</v>
      </c>
      <c r="O17" s="6"/>
    </row>
    <row r="18" spans="1:15" ht="21" customHeight="1" x14ac:dyDescent="0.3">
      <c r="A18" s="18" t="s">
        <v>42</v>
      </c>
      <c r="B18" s="69" t="s">
        <v>2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20">
        <v>84701862</v>
      </c>
      <c r="O18" s="6"/>
    </row>
    <row r="19" spans="1:15" ht="21" customHeight="1" x14ac:dyDescent="0.3">
      <c r="A19" s="18" t="s">
        <v>51</v>
      </c>
      <c r="B19" s="69" t="s">
        <v>74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20">
        <v>196841280</v>
      </c>
      <c r="O19" s="6"/>
    </row>
    <row r="20" spans="1:15" ht="21" customHeight="1" x14ac:dyDescent="0.3">
      <c r="A20" s="18" t="s">
        <v>52</v>
      </c>
      <c r="B20" s="69" t="s">
        <v>40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20">
        <v>427782</v>
      </c>
      <c r="O20" s="6"/>
    </row>
    <row r="21" spans="1:15" ht="21" customHeight="1" x14ac:dyDescent="0.3">
      <c r="A21" s="21" t="s">
        <v>41</v>
      </c>
      <c r="B21" s="77" t="s">
        <v>128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17">
        <f>263+24344</f>
        <v>24607</v>
      </c>
    </row>
    <row r="22" spans="1:15" s="5" customFormat="1" ht="21" customHeight="1" x14ac:dyDescent="0.3">
      <c r="A22" s="16" t="s">
        <v>99</v>
      </c>
      <c r="B22" s="77" t="s">
        <v>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17">
        <f>N23+N47+N80+N81+N82+N84+N83+N85</f>
        <v>269661061</v>
      </c>
      <c r="O22" s="3"/>
    </row>
    <row r="23" spans="1:15" s="5" customFormat="1" ht="21" customHeight="1" x14ac:dyDescent="0.3">
      <c r="A23" s="22" t="s">
        <v>106</v>
      </c>
      <c r="B23" s="67" t="s">
        <v>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23">
        <f>N28+N37+N38+N39+N40+N41+N42+N43+N44+N45+N46</f>
        <v>229123752</v>
      </c>
      <c r="O23" s="4"/>
    </row>
    <row r="24" spans="1:15" ht="107.4" customHeight="1" x14ac:dyDescent="0.3">
      <c r="A24" s="55" t="s">
        <v>5</v>
      </c>
      <c r="B24" s="55" t="s">
        <v>6</v>
      </c>
      <c r="C24" s="55" t="s">
        <v>7</v>
      </c>
      <c r="D24" s="55"/>
      <c r="E24" s="55"/>
      <c r="F24" s="56" t="s">
        <v>104</v>
      </c>
      <c r="G24" s="55" t="s">
        <v>8</v>
      </c>
      <c r="H24" s="92"/>
      <c r="I24" s="92"/>
      <c r="J24" s="92"/>
      <c r="K24" s="92"/>
      <c r="L24" s="55" t="s">
        <v>9</v>
      </c>
      <c r="M24" s="55"/>
      <c r="N24" s="56" t="s">
        <v>45</v>
      </c>
    </row>
    <row r="25" spans="1:15" ht="59.25" customHeight="1" x14ac:dyDescent="0.3">
      <c r="A25" s="55"/>
      <c r="B25" s="55"/>
      <c r="C25" s="56" t="s">
        <v>10</v>
      </c>
      <c r="D25" s="56" t="s">
        <v>11</v>
      </c>
      <c r="E25" s="56" t="s">
        <v>47</v>
      </c>
      <c r="F25" s="56"/>
      <c r="G25" s="56" t="s">
        <v>105</v>
      </c>
      <c r="H25" s="91" t="s">
        <v>12</v>
      </c>
      <c r="I25" s="92"/>
      <c r="J25" s="92"/>
      <c r="K25" s="92"/>
      <c r="L25" s="56" t="s">
        <v>84</v>
      </c>
      <c r="M25" s="56" t="s">
        <v>85</v>
      </c>
      <c r="N25" s="56"/>
    </row>
    <row r="26" spans="1:15" ht="15.75" customHeight="1" x14ac:dyDescent="0.3">
      <c r="A26" s="55"/>
      <c r="B26" s="55"/>
      <c r="C26" s="56"/>
      <c r="D26" s="56"/>
      <c r="E26" s="56"/>
      <c r="F26" s="56"/>
      <c r="G26" s="93"/>
      <c r="H26" s="56" t="s">
        <v>13</v>
      </c>
      <c r="I26" s="55" t="s">
        <v>14</v>
      </c>
      <c r="J26" s="55"/>
      <c r="K26" s="55"/>
      <c r="L26" s="56"/>
      <c r="M26" s="56"/>
      <c r="N26" s="56"/>
      <c r="O26" s="6"/>
    </row>
    <row r="27" spans="1:15" ht="285" customHeight="1" x14ac:dyDescent="0.3">
      <c r="A27" s="55"/>
      <c r="B27" s="55"/>
      <c r="C27" s="56"/>
      <c r="D27" s="56"/>
      <c r="E27" s="56"/>
      <c r="F27" s="56"/>
      <c r="G27" s="93"/>
      <c r="H27" s="56"/>
      <c r="I27" s="24" t="s">
        <v>44</v>
      </c>
      <c r="J27" s="24" t="s">
        <v>60</v>
      </c>
      <c r="K27" s="24" t="s">
        <v>43</v>
      </c>
      <c r="L27" s="56"/>
      <c r="M27" s="56"/>
      <c r="N27" s="56"/>
      <c r="O27" s="6"/>
    </row>
    <row r="28" spans="1:15" ht="35.4" customHeight="1" x14ac:dyDescent="0.3">
      <c r="A28" s="25" t="s">
        <v>62</v>
      </c>
      <c r="B28" s="26" t="s">
        <v>32</v>
      </c>
      <c r="C28" s="27"/>
      <c r="D28" s="27"/>
      <c r="E28" s="27"/>
      <c r="F28" s="28">
        <f>SUM(F29:F36)</f>
        <v>1</v>
      </c>
      <c r="G28" s="29">
        <f>SUM(G31:G36)</f>
        <v>92874393</v>
      </c>
      <c r="H28" s="29">
        <f>H29+H30+H31+H32+H33+H34+H35+H36</f>
        <v>131433327</v>
      </c>
      <c r="I28" s="29">
        <f>SUM(I29:I36)</f>
        <v>124733614</v>
      </c>
      <c r="J28" s="29">
        <f>SUM(J29:J36)</f>
        <v>2219528</v>
      </c>
      <c r="K28" s="29">
        <f t="shared" ref="K28:L28" si="0">SUM(K29:K36)</f>
        <v>4480185</v>
      </c>
      <c r="L28" s="29">
        <f t="shared" si="0"/>
        <v>13283652</v>
      </c>
      <c r="M28" s="29">
        <f>SUM(M29:M36)</f>
        <v>211024068</v>
      </c>
      <c r="N28" s="30">
        <f>SUM(N29:N36)</f>
        <v>224307720</v>
      </c>
      <c r="O28" s="6"/>
    </row>
    <row r="29" spans="1:15" ht="22.2" customHeight="1" x14ac:dyDescent="0.3">
      <c r="A29" s="31" t="s">
        <v>20</v>
      </c>
      <c r="B29" s="32" t="s">
        <v>15</v>
      </c>
      <c r="C29" s="33"/>
      <c r="D29" s="34">
        <v>1</v>
      </c>
      <c r="E29" s="34">
        <v>1</v>
      </c>
      <c r="F29" s="35">
        <v>0.15690000000000001</v>
      </c>
      <c r="G29" s="36"/>
      <c r="H29" s="20">
        <v>38788335</v>
      </c>
      <c r="I29" s="36">
        <f>H29-K29-J29</f>
        <v>36660488</v>
      </c>
      <c r="J29" s="36">
        <f>1177176-N52</f>
        <v>493569</v>
      </c>
      <c r="K29" s="36">
        <v>1634278</v>
      </c>
      <c r="L29" s="36">
        <v>5678659</v>
      </c>
      <c r="M29" s="20">
        <v>33109676</v>
      </c>
      <c r="N29" s="37">
        <f>M29+L29</f>
        <v>38788335</v>
      </c>
    </row>
    <row r="30" spans="1:15" ht="22.2" customHeight="1" x14ac:dyDescent="0.3">
      <c r="A30" s="31" t="s">
        <v>21</v>
      </c>
      <c r="B30" s="32" t="s">
        <v>16</v>
      </c>
      <c r="C30" s="33"/>
      <c r="D30" s="34">
        <v>1</v>
      </c>
      <c r="E30" s="34">
        <v>1</v>
      </c>
      <c r="F30" s="35">
        <v>4.7000000000000002E-3</v>
      </c>
      <c r="G30" s="36"/>
      <c r="H30" s="20">
        <v>1388129</v>
      </c>
      <c r="I30" s="36">
        <f t="shared" ref="I30:I36" si="1">H30-K30-J30</f>
        <v>1388129</v>
      </c>
      <c r="J30" s="36">
        <v>0</v>
      </c>
      <c r="K30" s="36"/>
      <c r="L30" s="36">
        <v>396316</v>
      </c>
      <c r="M30" s="20">
        <v>991813</v>
      </c>
      <c r="N30" s="37">
        <f>M30+L30</f>
        <v>1388129</v>
      </c>
    </row>
    <row r="31" spans="1:15" ht="22.2" customHeight="1" x14ac:dyDescent="0.3">
      <c r="A31" s="31" t="s">
        <v>22</v>
      </c>
      <c r="B31" s="32" t="s">
        <v>17</v>
      </c>
      <c r="C31" s="38">
        <f>18.04%+5.52%</f>
        <v>0.2356</v>
      </c>
      <c r="D31" s="33">
        <f>E31-C31</f>
        <v>0.76439999999999997</v>
      </c>
      <c r="E31" s="34">
        <v>1</v>
      </c>
      <c r="F31" s="35">
        <f>11.79%</f>
        <v>0.11789999999999999</v>
      </c>
      <c r="G31" s="37">
        <f>N31-H31</f>
        <v>6324251</v>
      </c>
      <c r="H31" s="20">
        <f>20634314-115396</f>
        <v>20518918</v>
      </c>
      <c r="I31" s="36">
        <f t="shared" si="1"/>
        <v>19618918</v>
      </c>
      <c r="J31" s="36">
        <v>0</v>
      </c>
      <c r="K31" s="36">
        <v>900000</v>
      </c>
      <c r="L31" s="36">
        <v>1963431</v>
      </c>
      <c r="M31" s="20">
        <f>23212648+1667090</f>
        <v>24879738</v>
      </c>
      <c r="N31" s="37">
        <f t="shared" ref="N31:N36" si="2">M31+L31</f>
        <v>26843169</v>
      </c>
    </row>
    <row r="32" spans="1:15" ht="22.2" customHeight="1" x14ac:dyDescent="0.3">
      <c r="A32" s="31" t="s">
        <v>23</v>
      </c>
      <c r="B32" s="32" t="s">
        <v>18</v>
      </c>
      <c r="C32" s="33">
        <v>0.49249999999999999</v>
      </c>
      <c r="D32" s="33">
        <f>E32-C32</f>
        <v>0.50750000000000006</v>
      </c>
      <c r="E32" s="34">
        <v>1</v>
      </c>
      <c r="F32" s="35">
        <v>0.1174</v>
      </c>
      <c r="G32" s="37">
        <f>N32-H32</f>
        <v>12542867</v>
      </c>
      <c r="H32" s="20">
        <v>12924884</v>
      </c>
      <c r="I32" s="36">
        <f t="shared" si="1"/>
        <v>12292315</v>
      </c>
      <c r="J32" s="36">
        <f>662297-309913</f>
        <v>352384</v>
      </c>
      <c r="K32" s="36">
        <f>800000-519815</f>
        <v>280185</v>
      </c>
      <c r="L32" s="36">
        <v>693525</v>
      </c>
      <c r="M32" s="20">
        <v>24774226</v>
      </c>
      <c r="N32" s="37">
        <f>M32+L32</f>
        <v>25467751</v>
      </c>
    </row>
    <row r="33" spans="1:15" ht="22.2" customHeight="1" x14ac:dyDescent="0.3">
      <c r="A33" s="31" t="s">
        <v>24</v>
      </c>
      <c r="B33" s="39" t="s">
        <v>34</v>
      </c>
      <c r="C33" s="33">
        <v>0.53359999999999996</v>
      </c>
      <c r="D33" s="33">
        <f t="shared" ref="D33:D36" si="3">E33-C33</f>
        <v>0.46640000000000004</v>
      </c>
      <c r="E33" s="34">
        <v>1</v>
      </c>
      <c r="F33" s="35">
        <v>0.12839999999999999</v>
      </c>
      <c r="G33" s="37">
        <f t="shared" ref="G33:G36" si="4">N33-H33</f>
        <v>14827191</v>
      </c>
      <c r="H33" s="20">
        <v>12959899</v>
      </c>
      <c r="I33" s="36">
        <f t="shared" si="1"/>
        <v>12793492</v>
      </c>
      <c r="J33" s="36">
        <v>0</v>
      </c>
      <c r="K33" s="36">
        <v>166407</v>
      </c>
      <c r="L33" s="36">
        <v>691600</v>
      </c>
      <c r="M33" s="20">
        <v>27095490</v>
      </c>
      <c r="N33" s="37">
        <f t="shared" si="2"/>
        <v>27787090</v>
      </c>
    </row>
    <row r="34" spans="1:15" ht="22.2" customHeight="1" x14ac:dyDescent="0.3">
      <c r="A34" s="31" t="s">
        <v>25</v>
      </c>
      <c r="B34" s="39" t="s">
        <v>35</v>
      </c>
      <c r="C34" s="33">
        <v>0.61170000000000002</v>
      </c>
      <c r="D34" s="33">
        <f t="shared" si="3"/>
        <v>0.38829999999999998</v>
      </c>
      <c r="E34" s="34">
        <v>1</v>
      </c>
      <c r="F34" s="35">
        <v>0.1012</v>
      </c>
      <c r="G34" s="37">
        <f t="shared" si="4"/>
        <v>13303649</v>
      </c>
      <c r="H34" s="20">
        <v>8445001</v>
      </c>
      <c r="I34" s="36">
        <f t="shared" si="1"/>
        <v>8445001</v>
      </c>
      <c r="J34" s="36">
        <v>0</v>
      </c>
      <c r="K34" s="36">
        <v>0</v>
      </c>
      <c r="L34" s="36">
        <v>393014</v>
      </c>
      <c r="M34" s="20">
        <v>21355636</v>
      </c>
      <c r="N34" s="37">
        <f t="shared" si="2"/>
        <v>21748650</v>
      </c>
    </row>
    <row r="35" spans="1:15" ht="22.2" customHeight="1" x14ac:dyDescent="0.3">
      <c r="A35" s="31" t="s">
        <v>26</v>
      </c>
      <c r="B35" s="39" t="s">
        <v>36</v>
      </c>
      <c r="C35" s="33">
        <v>0.52629999999999999</v>
      </c>
      <c r="D35" s="33">
        <f t="shared" si="3"/>
        <v>0.47370000000000001</v>
      </c>
      <c r="E35" s="34">
        <v>1</v>
      </c>
      <c r="F35" s="35">
        <v>0.17710000000000001</v>
      </c>
      <c r="G35" s="37">
        <f t="shared" si="4"/>
        <v>20800253</v>
      </c>
      <c r="H35" s="20">
        <v>18721413</v>
      </c>
      <c r="I35" s="36">
        <f t="shared" si="1"/>
        <v>17922098</v>
      </c>
      <c r="J35" s="36">
        <v>0</v>
      </c>
      <c r="K35" s="36">
        <v>799315</v>
      </c>
      <c r="L35" s="36">
        <v>2149304</v>
      </c>
      <c r="M35" s="20">
        <v>37372362</v>
      </c>
      <c r="N35" s="37">
        <f>M35+L35</f>
        <v>39521666</v>
      </c>
    </row>
    <row r="36" spans="1:15" ht="22.2" customHeight="1" x14ac:dyDescent="0.3">
      <c r="A36" s="31" t="s">
        <v>27</v>
      </c>
      <c r="B36" s="39" t="s">
        <v>37</v>
      </c>
      <c r="C36" s="33">
        <f>58.64%</f>
        <v>0.58640000000000003</v>
      </c>
      <c r="D36" s="33">
        <f t="shared" si="3"/>
        <v>0.41359999999999997</v>
      </c>
      <c r="E36" s="34">
        <v>1</v>
      </c>
      <c r="F36" s="35">
        <f>19.64%</f>
        <v>0.19640000000000002</v>
      </c>
      <c r="G36" s="37">
        <f t="shared" si="4"/>
        <v>25076182</v>
      </c>
      <c r="H36" s="20">
        <f>17665376+21372</f>
        <v>17686748</v>
      </c>
      <c r="I36" s="36">
        <f t="shared" si="1"/>
        <v>15613173</v>
      </c>
      <c r="J36" s="36">
        <v>1373575</v>
      </c>
      <c r="K36" s="36">
        <v>700000</v>
      </c>
      <c r="L36" s="36">
        <v>1317803</v>
      </c>
      <c r="M36" s="20">
        <f>43112217-1667090</f>
        <v>41445127</v>
      </c>
      <c r="N36" s="37">
        <f t="shared" si="2"/>
        <v>42762930</v>
      </c>
    </row>
    <row r="37" spans="1:15" ht="35.4" customHeight="1" x14ac:dyDescent="0.3">
      <c r="A37" s="31" t="s">
        <v>63</v>
      </c>
      <c r="B37" s="69" t="s">
        <v>107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37">
        <v>1500000</v>
      </c>
    </row>
    <row r="38" spans="1:15" ht="35.4" customHeight="1" x14ac:dyDescent="0.3">
      <c r="A38" s="31" t="s">
        <v>64</v>
      </c>
      <c r="B38" s="69" t="s">
        <v>108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37">
        <f>67575-20938</f>
        <v>46637</v>
      </c>
    </row>
    <row r="39" spans="1:15" ht="35.4" customHeight="1" x14ac:dyDescent="0.3">
      <c r="A39" s="31" t="s">
        <v>65</v>
      </c>
      <c r="B39" s="69" t="s">
        <v>109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37">
        <v>683614</v>
      </c>
    </row>
    <row r="40" spans="1:15" ht="35.4" customHeight="1" x14ac:dyDescent="0.3">
      <c r="A40" s="31" t="s">
        <v>110</v>
      </c>
      <c r="B40" s="69" t="s">
        <v>69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37">
        <v>309913</v>
      </c>
    </row>
    <row r="41" spans="1:15" ht="35.4" customHeight="1" x14ac:dyDescent="0.3">
      <c r="A41" s="31" t="s">
        <v>66</v>
      </c>
      <c r="B41" s="69" t="s">
        <v>111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37">
        <v>76123</v>
      </c>
    </row>
    <row r="42" spans="1:15" ht="35.4" customHeight="1" x14ac:dyDescent="0.3">
      <c r="A42" s="31" t="s">
        <v>67</v>
      </c>
      <c r="B42" s="69" t="s">
        <v>112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37">
        <v>38435</v>
      </c>
      <c r="O42" s="6"/>
    </row>
    <row r="43" spans="1:15" ht="35.4" customHeight="1" x14ac:dyDescent="0.3">
      <c r="A43" s="31" t="s">
        <v>71</v>
      </c>
      <c r="B43" s="69" t="s">
        <v>113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37">
        <v>162349</v>
      </c>
      <c r="O43" s="6"/>
    </row>
    <row r="44" spans="1:15" ht="35.4" customHeight="1" x14ac:dyDescent="0.3">
      <c r="A44" s="31" t="s">
        <v>73</v>
      </c>
      <c r="B44" s="69" t="s">
        <v>114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37">
        <v>490960</v>
      </c>
      <c r="O44" s="6"/>
    </row>
    <row r="45" spans="1:15" ht="35.4" customHeight="1" x14ac:dyDescent="0.3">
      <c r="A45" s="31" t="s">
        <v>81</v>
      </c>
      <c r="B45" s="57" t="s">
        <v>115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9"/>
      <c r="N45" s="37">
        <f>0+858001</f>
        <v>858001</v>
      </c>
      <c r="O45" s="6"/>
    </row>
    <row r="46" spans="1:15" ht="29.4" customHeight="1" thickBot="1" x14ac:dyDescent="0.35">
      <c r="A46" s="40" t="s">
        <v>82</v>
      </c>
      <c r="B46" s="60" t="s">
        <v>116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2"/>
      <c r="N46" s="41">
        <f>0+650000</f>
        <v>650000</v>
      </c>
      <c r="O46" s="6"/>
    </row>
    <row r="47" spans="1:15" s="1" customFormat="1" ht="23.4" customHeight="1" x14ac:dyDescent="0.3">
      <c r="A47" s="42" t="s">
        <v>68</v>
      </c>
      <c r="B47" s="82" t="s">
        <v>100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43">
        <f>N50+N53+N56+N58+N60+N63+N73+N76</f>
        <v>7696271</v>
      </c>
      <c r="O47" s="6"/>
    </row>
    <row r="48" spans="1:15" s="1" customFormat="1" ht="23.4" customHeight="1" x14ac:dyDescent="0.3">
      <c r="A48" s="44"/>
      <c r="B48" s="69" t="s">
        <v>87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45">
        <f>N59+N62+N65+N74+N77</f>
        <v>457779</v>
      </c>
    </row>
    <row r="49" spans="1:15" s="1" customFormat="1" ht="23.4" customHeight="1" x14ac:dyDescent="0.3">
      <c r="A49" s="44"/>
      <c r="B49" s="69" t="s">
        <v>88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45">
        <f>N51+N54+N67+N79</f>
        <v>4613035</v>
      </c>
    </row>
    <row r="50" spans="1:15" s="1" customFormat="1" ht="23.4" customHeight="1" x14ac:dyDescent="0.3">
      <c r="A50" s="46" t="s">
        <v>20</v>
      </c>
      <c r="B50" s="67" t="s">
        <v>54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47">
        <v>683607</v>
      </c>
    </row>
    <row r="51" spans="1:15" s="1" customFormat="1" ht="23.4" customHeight="1" x14ac:dyDescent="0.3">
      <c r="A51" s="44"/>
      <c r="B51" s="69" t="s">
        <v>55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45">
        <v>12339</v>
      </c>
    </row>
    <row r="52" spans="1:15" s="1" customFormat="1" ht="33" customHeight="1" x14ac:dyDescent="0.3">
      <c r="A52" s="44" t="s">
        <v>78</v>
      </c>
      <c r="B52" s="69" t="s">
        <v>117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45">
        <v>683607</v>
      </c>
    </row>
    <row r="53" spans="1:15" s="1" customFormat="1" ht="23.4" customHeight="1" x14ac:dyDescent="0.3">
      <c r="A53" s="46" t="s">
        <v>21</v>
      </c>
      <c r="B53" s="67" t="s">
        <v>16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47">
        <v>212130</v>
      </c>
    </row>
    <row r="54" spans="1:15" s="1" customFormat="1" ht="23.4" customHeight="1" x14ac:dyDescent="0.3">
      <c r="A54" s="44"/>
      <c r="B54" s="69" t="s">
        <v>55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45">
        <v>20938</v>
      </c>
    </row>
    <row r="55" spans="1:15" s="1" customFormat="1" ht="23.4" customHeight="1" x14ac:dyDescent="0.3">
      <c r="A55" s="44" t="s">
        <v>78</v>
      </c>
      <c r="B55" s="69" t="s">
        <v>118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45">
        <v>20938</v>
      </c>
    </row>
    <row r="56" spans="1:15" s="1" customFormat="1" ht="23.4" customHeight="1" x14ac:dyDescent="0.3">
      <c r="A56" s="46" t="s">
        <v>22</v>
      </c>
      <c r="B56" s="67" t="s">
        <v>17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47">
        <v>205803</v>
      </c>
    </row>
    <row r="57" spans="1:15" s="1" customFormat="1" ht="23.4" customHeight="1" x14ac:dyDescent="0.3">
      <c r="A57" s="44"/>
      <c r="B57" s="69" t="s">
        <v>56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5">
        <v>179818</v>
      </c>
    </row>
    <row r="58" spans="1:15" s="1" customFormat="1" ht="23.4" customHeight="1" x14ac:dyDescent="0.3">
      <c r="A58" s="46" t="s">
        <v>23</v>
      </c>
      <c r="B58" s="67" t="s">
        <v>18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47">
        <v>0</v>
      </c>
    </row>
    <row r="59" spans="1:15" s="1" customFormat="1" ht="23.4" customHeight="1" x14ac:dyDescent="0.3">
      <c r="A59" s="44"/>
      <c r="B59" s="69" t="s">
        <v>53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45">
        <v>0</v>
      </c>
    </row>
    <row r="60" spans="1:15" s="1" customFormat="1" ht="23.4" customHeight="1" x14ac:dyDescent="0.3">
      <c r="A60" s="46" t="s">
        <v>24</v>
      </c>
      <c r="B60" s="67" t="s">
        <v>34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47">
        <v>165044</v>
      </c>
    </row>
    <row r="61" spans="1:15" s="1" customFormat="1" ht="23.4" customHeight="1" x14ac:dyDescent="0.3">
      <c r="A61" s="44" t="s">
        <v>78</v>
      </c>
      <c r="B61" s="69" t="s">
        <v>70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45">
        <v>19888</v>
      </c>
    </row>
    <row r="62" spans="1:15" s="1" customFormat="1" ht="23.4" customHeight="1" x14ac:dyDescent="0.3">
      <c r="A62" s="44" t="s">
        <v>77</v>
      </c>
      <c r="B62" s="69" t="s">
        <v>53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45">
        <v>0</v>
      </c>
    </row>
    <row r="63" spans="1:15" s="1" customFormat="1" ht="23.4" customHeight="1" x14ac:dyDescent="0.3">
      <c r="A63" s="46" t="s">
        <v>25</v>
      </c>
      <c r="B63" s="67" t="s">
        <v>35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47">
        <v>6071313</v>
      </c>
    </row>
    <row r="64" spans="1:15" s="1" customFormat="1" ht="23.4" customHeight="1" x14ac:dyDescent="0.3">
      <c r="A64" s="44" t="s">
        <v>78</v>
      </c>
      <c r="B64" s="69" t="s">
        <v>119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45">
        <v>106051</v>
      </c>
      <c r="O64" s="6"/>
    </row>
    <row r="65" spans="1:14" s="1" customFormat="1" ht="23.4" customHeight="1" x14ac:dyDescent="0.3">
      <c r="A65" s="44" t="s">
        <v>77</v>
      </c>
      <c r="B65" s="69" t="s">
        <v>59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45">
        <v>397210</v>
      </c>
    </row>
    <row r="66" spans="1:14" s="1" customFormat="1" ht="23.4" customHeight="1" x14ac:dyDescent="0.3">
      <c r="A66" s="48" t="s">
        <v>90</v>
      </c>
      <c r="B66" s="69" t="s">
        <v>120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45">
        <v>77850</v>
      </c>
    </row>
    <row r="67" spans="1:14" s="1" customFormat="1" ht="23.4" customHeight="1" x14ac:dyDescent="0.3">
      <c r="A67" s="44" t="s">
        <v>76</v>
      </c>
      <c r="B67" s="69" t="s">
        <v>79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45">
        <f>SUM(N68:N72)</f>
        <v>4427874</v>
      </c>
    </row>
    <row r="68" spans="1:14" s="1" customFormat="1" ht="23.4" customHeight="1" x14ac:dyDescent="0.3">
      <c r="A68" s="48" t="s">
        <v>91</v>
      </c>
      <c r="B68" s="69" t="s">
        <v>57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45">
        <f>3439958-3210000</f>
        <v>229958</v>
      </c>
    </row>
    <row r="69" spans="1:14" s="1" customFormat="1" ht="23.4" customHeight="1" x14ac:dyDescent="0.3">
      <c r="A69" s="48" t="s">
        <v>92</v>
      </c>
      <c r="B69" s="69" t="s">
        <v>58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45">
        <v>987916</v>
      </c>
    </row>
    <row r="70" spans="1:14" s="1" customFormat="1" ht="23.4" customHeight="1" x14ac:dyDescent="0.3">
      <c r="A70" s="48" t="s">
        <v>89</v>
      </c>
      <c r="B70" s="71" t="s">
        <v>121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3"/>
      <c r="N70" s="45">
        <f>0+260000</f>
        <v>260000</v>
      </c>
    </row>
    <row r="71" spans="1:14" s="1" customFormat="1" ht="23.4" customHeight="1" x14ac:dyDescent="0.3">
      <c r="A71" s="48" t="s">
        <v>93</v>
      </c>
      <c r="B71" s="71" t="s">
        <v>83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3"/>
      <c r="N71" s="45">
        <f>0+1527178</f>
        <v>1527178</v>
      </c>
    </row>
    <row r="72" spans="1:14" s="1" customFormat="1" ht="23.4" customHeight="1" x14ac:dyDescent="0.3">
      <c r="A72" s="48" t="s">
        <v>94</v>
      </c>
      <c r="B72" s="71" t="s">
        <v>122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3"/>
      <c r="N72" s="45">
        <f>0+1422822</f>
        <v>1422822</v>
      </c>
    </row>
    <row r="73" spans="1:14" s="1" customFormat="1" ht="23.4" customHeight="1" x14ac:dyDescent="0.3">
      <c r="A73" s="46" t="s">
        <v>26</v>
      </c>
      <c r="B73" s="67" t="s">
        <v>36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47">
        <v>194109</v>
      </c>
    </row>
    <row r="74" spans="1:14" s="1" customFormat="1" ht="39" customHeight="1" x14ac:dyDescent="0.3">
      <c r="A74" s="44"/>
      <c r="B74" s="69" t="s">
        <v>86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45">
        <v>60509</v>
      </c>
    </row>
    <row r="75" spans="1:14" s="1" customFormat="1" ht="39" customHeight="1" x14ac:dyDescent="0.3">
      <c r="A75" s="44" t="s">
        <v>78</v>
      </c>
      <c r="B75" s="69" t="s">
        <v>123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45">
        <v>60509</v>
      </c>
    </row>
    <row r="76" spans="1:14" s="1" customFormat="1" ht="23.4" customHeight="1" x14ac:dyDescent="0.3">
      <c r="A76" s="46" t="s">
        <v>27</v>
      </c>
      <c r="B76" s="67" t="s">
        <v>37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47">
        <v>164265</v>
      </c>
    </row>
    <row r="77" spans="1:14" s="1" customFormat="1" ht="23.4" customHeight="1" x14ac:dyDescent="0.3">
      <c r="A77" s="44"/>
      <c r="B77" s="69" t="s">
        <v>53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45">
        <v>60</v>
      </c>
    </row>
    <row r="78" spans="1:14" s="1" customFormat="1" ht="39" customHeight="1" x14ac:dyDescent="0.3">
      <c r="A78" s="44" t="s">
        <v>78</v>
      </c>
      <c r="B78" s="69" t="s">
        <v>123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45">
        <v>60</v>
      </c>
    </row>
    <row r="79" spans="1:14" s="1" customFormat="1" ht="23.4" customHeight="1" thickBot="1" x14ac:dyDescent="0.35">
      <c r="A79" s="49" t="s">
        <v>77</v>
      </c>
      <c r="B79" s="85" t="s">
        <v>95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50">
        <v>151884</v>
      </c>
    </row>
    <row r="80" spans="1:14" s="1" customFormat="1" ht="37.5" customHeight="1" thickBot="1" x14ac:dyDescent="0.35">
      <c r="A80" s="51" t="s">
        <v>124</v>
      </c>
      <c r="B80" s="74" t="s">
        <v>129</v>
      </c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52">
        <f>SUM(N21)</f>
        <v>24607</v>
      </c>
    </row>
    <row r="81" spans="1:15" s="1" customFormat="1" ht="71.400000000000006" customHeight="1" x14ac:dyDescent="0.3">
      <c r="A81" s="63" t="s">
        <v>126</v>
      </c>
      <c r="B81" s="65" t="s">
        <v>19</v>
      </c>
      <c r="C81" s="79" t="s">
        <v>101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53">
        <f>1509400+150000</f>
        <v>1659400</v>
      </c>
      <c r="O81" s="6"/>
    </row>
    <row r="82" spans="1:15" s="1" customFormat="1" ht="52.2" customHeight="1" x14ac:dyDescent="0.3">
      <c r="A82" s="64"/>
      <c r="B82" s="66"/>
      <c r="C82" s="69" t="s">
        <v>102</v>
      </c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45">
        <v>6540732</v>
      </c>
    </row>
    <row r="83" spans="1:15" s="1" customFormat="1" ht="71.400000000000006" customHeight="1" x14ac:dyDescent="0.3">
      <c r="A83" s="64"/>
      <c r="B83" s="66"/>
      <c r="C83" s="69" t="s">
        <v>103</v>
      </c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45">
        <f>15860250+1264050</f>
        <v>17124300</v>
      </c>
    </row>
    <row r="84" spans="1:15" s="1" customFormat="1" ht="63.6" customHeight="1" x14ac:dyDescent="0.3">
      <c r="A84" s="64"/>
      <c r="B84" s="66"/>
      <c r="C84" s="69" t="s">
        <v>125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45">
        <f>9000000-2308001</f>
        <v>6691999</v>
      </c>
    </row>
    <row r="85" spans="1:15" s="1" customFormat="1" ht="71.400000000000006" customHeight="1" thickBot="1" x14ac:dyDescent="0.35">
      <c r="A85" s="64"/>
      <c r="B85" s="66"/>
      <c r="C85" s="57" t="s">
        <v>127</v>
      </c>
      <c r="D85" s="58"/>
      <c r="E85" s="58"/>
      <c r="F85" s="58"/>
      <c r="G85" s="58"/>
      <c r="H85" s="58"/>
      <c r="I85" s="58"/>
      <c r="J85" s="58"/>
      <c r="K85" s="58"/>
      <c r="L85" s="58"/>
      <c r="M85" s="59"/>
      <c r="N85" s="45">
        <f>0+800000</f>
        <v>800000</v>
      </c>
      <c r="O85" s="7"/>
    </row>
    <row r="86" spans="1:15" s="1" customFormat="1" ht="33" customHeight="1" thickBot="1" x14ac:dyDescent="0.35">
      <c r="A86" s="51" t="s">
        <v>72</v>
      </c>
      <c r="B86" s="81" t="s">
        <v>75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54">
        <v>36000000</v>
      </c>
      <c r="O86" s="11"/>
    </row>
    <row r="87" spans="1:15" x14ac:dyDescent="0.3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10"/>
      <c r="O87" s="11"/>
    </row>
    <row r="88" spans="1:15" x14ac:dyDescent="0.3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10"/>
      <c r="O88" s="11"/>
    </row>
    <row r="89" spans="1:15" x14ac:dyDescent="0.3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1"/>
    </row>
    <row r="90" spans="1:15" x14ac:dyDescent="0.3">
      <c r="O90" s="11"/>
    </row>
    <row r="91" spans="1:15" ht="12.75" customHeight="1" x14ac:dyDescent="0.3">
      <c r="O91" s="11"/>
    </row>
    <row r="92" spans="1:15" ht="12.75" customHeight="1" x14ac:dyDescent="0.3">
      <c r="O92" s="11"/>
    </row>
    <row r="93" spans="1:15" ht="12.75" customHeight="1" x14ac:dyDescent="0.3">
      <c r="O93" s="11"/>
    </row>
    <row r="115" ht="39" customHeight="1" x14ac:dyDescent="0.3"/>
    <row r="116" ht="42" customHeight="1" x14ac:dyDescent="0.3"/>
    <row r="117" ht="37.5" customHeight="1" x14ac:dyDescent="0.3"/>
    <row r="118" ht="39" customHeight="1" x14ac:dyDescent="0.3"/>
    <row r="119" ht="36.75" customHeight="1" x14ac:dyDescent="0.3"/>
    <row r="120" ht="39.75" customHeight="1" x14ac:dyDescent="0.3"/>
    <row r="121" ht="44.25" customHeight="1" x14ac:dyDescent="0.3"/>
    <row r="122" ht="42" customHeight="1" x14ac:dyDescent="0.3"/>
    <row r="157" ht="42" customHeight="1" x14ac:dyDescent="0.3"/>
    <row r="158" ht="76.5" customHeight="1" x14ac:dyDescent="0.3"/>
    <row r="159" ht="31.5" customHeight="1" x14ac:dyDescent="0.3"/>
    <row r="160" ht="70.5" customHeight="1" x14ac:dyDescent="0.3"/>
    <row r="161" ht="52.5" customHeight="1" x14ac:dyDescent="0.3"/>
    <row r="162" ht="57" customHeight="1" x14ac:dyDescent="0.3"/>
  </sheetData>
  <mergeCells count="88">
    <mergeCell ref="K5:N5"/>
    <mergeCell ref="J3:N3"/>
    <mergeCell ref="J4:N4"/>
    <mergeCell ref="J2:N2"/>
    <mergeCell ref="M1:N1"/>
    <mergeCell ref="B37:M37"/>
    <mergeCell ref="B38:M38"/>
    <mergeCell ref="B39:M39"/>
    <mergeCell ref="B41:M41"/>
    <mergeCell ref="A24:A27"/>
    <mergeCell ref="C24:E24"/>
    <mergeCell ref="H25:K25"/>
    <mergeCell ref="L25:L27"/>
    <mergeCell ref="M25:M27"/>
    <mergeCell ref="G24:K24"/>
    <mergeCell ref="L24:M24"/>
    <mergeCell ref="C25:C27"/>
    <mergeCell ref="H26:H27"/>
    <mergeCell ref="I26:K26"/>
    <mergeCell ref="G25:G27"/>
    <mergeCell ref="B40:M40"/>
    <mergeCell ref="A7:N7"/>
    <mergeCell ref="A8:N8"/>
    <mergeCell ref="A9:N9"/>
    <mergeCell ref="A11:N11"/>
    <mergeCell ref="B16:M16"/>
    <mergeCell ref="B13:M13"/>
    <mergeCell ref="B14:M14"/>
    <mergeCell ref="B15:M15"/>
    <mergeCell ref="B86:M86"/>
    <mergeCell ref="F24:F27"/>
    <mergeCell ref="E25:E27"/>
    <mergeCell ref="D25:D27"/>
    <mergeCell ref="B42:M42"/>
    <mergeCell ref="B43:M43"/>
    <mergeCell ref="B47:M47"/>
    <mergeCell ref="B48:M48"/>
    <mergeCell ref="B50:M50"/>
    <mergeCell ref="B53:M53"/>
    <mergeCell ref="B56:M56"/>
    <mergeCell ref="B79:M79"/>
    <mergeCell ref="B49:M49"/>
    <mergeCell ref="B77:M77"/>
    <mergeCell ref="B74:M74"/>
    <mergeCell ref="B76:M76"/>
    <mergeCell ref="C84:M84"/>
    <mergeCell ref="C81:M81"/>
    <mergeCell ref="C82:M82"/>
    <mergeCell ref="C83:M83"/>
    <mergeCell ref="B61:M61"/>
    <mergeCell ref="B64:M64"/>
    <mergeCell ref="B68:M68"/>
    <mergeCell ref="B69:M69"/>
    <mergeCell ref="B66:M66"/>
    <mergeCell ref="B62:M62"/>
    <mergeCell ref="B63:M63"/>
    <mergeCell ref="B67:M67"/>
    <mergeCell ref="B65:M65"/>
    <mergeCell ref="B17:M17"/>
    <mergeCell ref="B19:M19"/>
    <mergeCell ref="B22:M22"/>
    <mergeCell ref="B23:M23"/>
    <mergeCell ref="B20:M20"/>
    <mergeCell ref="B21:M21"/>
    <mergeCell ref="B18:M18"/>
    <mergeCell ref="B44:M44"/>
    <mergeCell ref="B52:M52"/>
    <mergeCell ref="B55:M55"/>
    <mergeCell ref="B60:M60"/>
    <mergeCell ref="B54:M54"/>
    <mergeCell ref="B58:M58"/>
    <mergeCell ref="B59:M59"/>
    <mergeCell ref="B24:B27"/>
    <mergeCell ref="N24:N27"/>
    <mergeCell ref="B45:M45"/>
    <mergeCell ref="B46:M46"/>
    <mergeCell ref="A81:A85"/>
    <mergeCell ref="B81:B85"/>
    <mergeCell ref="C85:M85"/>
    <mergeCell ref="B73:M73"/>
    <mergeCell ref="B78:M78"/>
    <mergeCell ref="B75:M75"/>
    <mergeCell ref="B70:M70"/>
    <mergeCell ref="B71:M71"/>
    <mergeCell ref="B72:M72"/>
    <mergeCell ref="B80:M80"/>
    <mergeCell ref="B57:M57"/>
    <mergeCell ref="B51:M51"/>
  </mergeCells>
  <printOptions horizontalCentered="1"/>
  <pageMargins left="0.39370078740157483" right="0.39370078740157483" top="0.39370078740157483" bottom="0.19685039370078741" header="0" footer="0"/>
  <pageSetup paperSize="9" scale="64" firstPageNumber="95" fitToHeight="4" orientation="landscape" useFirstPageNumber="1" r:id="rId1"/>
  <headerFooter>
    <oddHeader>&amp;C&amp;P</oddHeader>
  </headerFooter>
  <rowBreaks count="1" manualBreakCount="1">
    <brk id="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№8 (1468)</vt:lpstr>
      <vt:lpstr>'Приложение №8 (1468)'!Область_печати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Дротенко Оксана Александровна</cp:lastModifiedBy>
  <cp:lastPrinted>2024-11-04T08:28:54Z</cp:lastPrinted>
  <dcterms:created xsi:type="dcterms:W3CDTF">2022-03-10T13:47:37Z</dcterms:created>
  <dcterms:modified xsi:type="dcterms:W3CDTF">2024-11-04T09:11:01Z</dcterms:modified>
</cp:coreProperties>
</file>