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приложение № 4 (осн)" sheetId="5" r:id="rId1"/>
  </sheets>
  <definedNames>
    <definedName name="_xlnm.Print_Titles" localSheetId="0">'приложение № 4 (осн)'!$A:$B,'приложение № 4 (осн)'!$7:$7</definedName>
    <definedName name="_xlnm.Print_Area" localSheetId="0">'приложение № 4 (осн)'!$A$1:$K$31</definedName>
  </definedNames>
  <calcPr calcId="162913" fullPrecision="0"/>
</workbook>
</file>

<file path=xl/calcChain.xml><?xml version="1.0" encoding="utf-8"?>
<calcChain xmlns="http://schemas.openxmlformats.org/spreadsheetml/2006/main">
  <c r="J28" i="5" l="1"/>
  <c r="I28" i="5"/>
  <c r="H28" i="5"/>
  <c r="G28" i="5"/>
  <c r="F28" i="5"/>
  <c r="E28" i="5"/>
  <c r="D28" i="5"/>
  <c r="C28" i="5"/>
  <c r="C30" i="5" l="1"/>
  <c r="J14" i="5" l="1"/>
  <c r="I14" i="5"/>
  <c r="H14" i="5"/>
  <c r="G14" i="5"/>
  <c r="F14" i="5"/>
  <c r="E14" i="5"/>
  <c r="K30" i="5"/>
  <c r="K29" i="5"/>
  <c r="K28" i="5"/>
  <c r="J27" i="5"/>
  <c r="J26" i="5" s="1"/>
  <c r="I27" i="5"/>
  <c r="H27" i="5"/>
  <c r="H26" i="5" s="1"/>
  <c r="G27" i="5"/>
  <c r="F27" i="5"/>
  <c r="F26" i="5" s="1"/>
  <c r="E27" i="5"/>
  <c r="D27" i="5"/>
  <c r="D26" i="5" s="1"/>
  <c r="C27" i="5"/>
  <c r="C26" i="5" s="1"/>
  <c r="D24" i="5"/>
  <c r="C24" i="5"/>
  <c r="K22" i="5"/>
  <c r="K21" i="5"/>
  <c r="K20" i="5"/>
  <c r="J19" i="5"/>
  <c r="I19" i="5"/>
  <c r="I18" i="5" s="1"/>
  <c r="H19" i="5"/>
  <c r="G19" i="5"/>
  <c r="G18" i="5" s="1"/>
  <c r="F19" i="5"/>
  <c r="E19" i="5"/>
  <c r="E18" i="5" s="1"/>
  <c r="D19" i="5"/>
  <c r="C19" i="5"/>
  <c r="C18" i="5" s="1"/>
  <c r="C14" i="5"/>
  <c r="J17" i="5"/>
  <c r="I17" i="5"/>
  <c r="H17" i="5"/>
  <c r="G17" i="5"/>
  <c r="F17" i="5"/>
  <c r="E17" i="5"/>
  <c r="D17" i="5"/>
  <c r="K16" i="5"/>
  <c r="K13" i="5"/>
  <c r="K12" i="5"/>
  <c r="C11" i="5"/>
  <c r="K11" i="5" s="1"/>
  <c r="K10" i="5"/>
  <c r="C9" i="5"/>
  <c r="J8" i="5"/>
  <c r="I8" i="5"/>
  <c r="H8" i="5"/>
  <c r="G8" i="5"/>
  <c r="F8" i="5"/>
  <c r="E8" i="5"/>
  <c r="C8" i="5" l="1"/>
  <c r="C17" i="5"/>
  <c r="C15" i="5" s="1"/>
  <c r="K9" i="5"/>
  <c r="E15" i="5"/>
  <c r="E23" i="5" s="1"/>
  <c r="I15" i="5"/>
  <c r="D18" i="5"/>
  <c r="D15" i="5" s="1"/>
  <c r="F18" i="5"/>
  <c r="H18" i="5"/>
  <c r="J18" i="5"/>
  <c r="K27" i="5"/>
  <c r="E26" i="5"/>
  <c r="G26" i="5"/>
  <c r="I26" i="5"/>
  <c r="G15" i="5"/>
  <c r="G23" i="5" s="1"/>
  <c r="K19" i="5"/>
  <c r="K17" i="5"/>
  <c r="K18" i="5" l="1"/>
  <c r="D14" i="5"/>
  <c r="D8" i="5"/>
  <c r="D23" i="5" s="1"/>
  <c r="K26" i="5"/>
  <c r="J15" i="5"/>
  <c r="H15" i="5"/>
  <c r="F15" i="5"/>
  <c r="I23" i="5"/>
  <c r="G25" i="5"/>
  <c r="C23" i="5"/>
  <c r="K14" i="5"/>
  <c r="K15" i="5" l="1"/>
  <c r="K8" i="5"/>
  <c r="E25" i="5"/>
  <c r="I25" i="5"/>
  <c r="F23" i="5"/>
  <c r="H23" i="5"/>
  <c r="J23" i="5"/>
  <c r="G24" i="5"/>
  <c r="K23" i="5" l="1"/>
  <c r="H25" i="5"/>
  <c r="J24" i="5"/>
  <c r="F25" i="5"/>
  <c r="I24" i="5"/>
  <c r="E24" i="5"/>
  <c r="F24" i="5" l="1"/>
  <c r="J25" i="5"/>
  <c r="H24" i="5"/>
  <c r="K25" i="5" l="1"/>
  <c r="K24" i="5"/>
</calcChain>
</file>

<file path=xl/sharedStrings.xml><?xml version="1.0" encoding="utf-8"?>
<sst xmlns="http://schemas.openxmlformats.org/spreadsheetml/2006/main" count="62" uniqueCount="62">
  <si>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</si>
  <si>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</si>
  <si>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</si>
  <si>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</si>
  <si>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</si>
  <si>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</si>
  <si>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</si>
  <si>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</si>
  <si>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</si>
  <si>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</si>
  <si>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</si>
  <si>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</si>
  <si>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</si>
  <si>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</si>
  <si>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(руб.)</t>
  </si>
  <si>
    <t>1.</t>
  </si>
  <si>
    <t>2.</t>
  </si>
  <si>
    <t>3.</t>
  </si>
  <si>
    <t>4.</t>
  </si>
  <si>
    <t>5.</t>
  </si>
  <si>
    <t>4.1.</t>
  </si>
  <si>
    <t>Субсидии из республиканского бюджета, в том числе прошлых лет:</t>
  </si>
  <si>
    <t>за счет фонда поддержки территорий городов и районов</t>
  </si>
  <si>
    <t>2.2.</t>
  </si>
  <si>
    <t>2.1.</t>
  </si>
  <si>
    <t>на возмещение льгот по коммунальным услугам и услугам жилищного фонда</t>
  </si>
  <si>
    <t>5.1.</t>
  </si>
  <si>
    <t>за счет Дорожного фонда (на развитие дорожной отрасли)</t>
  </si>
  <si>
    <t>5.3.</t>
  </si>
  <si>
    <t>на содержание и благоустройство исторического военно-мемориального комплекса «Бендерская крепость» и парка им. А. Невского</t>
  </si>
  <si>
    <t>поступления в доходы территориального экологического фонда</t>
  </si>
  <si>
    <t>от оказания платных услуг и иной приносящей доход деятельности</t>
  </si>
  <si>
    <t>1.1.</t>
  </si>
  <si>
    <t>1.2.</t>
  </si>
  <si>
    <t>не имеющие целевого назначения</t>
  </si>
  <si>
    <t>имеющие целевое назначение, из них:</t>
  </si>
  <si>
    <t>Предельные расходы, из них:</t>
  </si>
  <si>
    <t>за счет доходов, имеющих целевое назначение</t>
  </si>
  <si>
    <t>по прочим направлениям, из них:</t>
  </si>
  <si>
    <t xml:space="preserve">целевой сбор с граждан на благоустройство территории города, села (поселка)     </t>
  </si>
  <si>
    <t>налог на содержание жилищного фонда, объектов социально-культурной сферы и благоустройство территории города (района)</t>
  </si>
  <si>
    <t>за счет доходов, не имеющих целевого назначения, из них:</t>
  </si>
  <si>
    <t>по социально защищенным статьям, из них:</t>
  </si>
  <si>
    <t>дотации (трансферты) из республиканского бюджета</t>
  </si>
  <si>
    <t xml:space="preserve">на оплату коммунальных услуг </t>
  </si>
  <si>
    <t>2.3.</t>
  </si>
  <si>
    <t>2.3.1.</t>
  </si>
  <si>
    <t>2.3.2.</t>
  </si>
  <si>
    <t>Основные параметры местных бюджетов, источники покрытия дефицита местных бюджетов, объемы субсидий из республиканского бюджета на 2025 год</t>
  </si>
  <si>
    <t>расходы на проведение выборов</t>
  </si>
  <si>
    <t>5.2.</t>
  </si>
  <si>
    <t xml:space="preserve"> к  Закону Приднестровской Молдавской Республики </t>
  </si>
  <si>
    <t xml:space="preserve"> Приложение № 4</t>
  </si>
  <si>
    <t xml:space="preserve">"О республиканском бюджете на 2025 год" </t>
  </si>
  <si>
    <t>5.4.</t>
  </si>
  <si>
    <t>на цели осуществления городом Тирасполем функций столицы</t>
  </si>
  <si>
    <r>
      <t>1.1.1</t>
    </r>
    <r>
      <rPr>
        <sz val="11"/>
        <color rgb="FF00B0F0"/>
        <rFont val="Times New Roman"/>
        <family val="1"/>
        <charset val="204"/>
      </rPr>
      <t>.</t>
    </r>
  </si>
  <si>
    <r>
      <t>1.1.2</t>
    </r>
    <r>
      <rPr>
        <sz val="11"/>
        <color rgb="FF00B0F0"/>
        <rFont val="Times New Roman"/>
        <family val="1"/>
        <charset val="204"/>
      </rPr>
      <t>.</t>
    </r>
  </si>
  <si>
    <r>
      <t>1.1.3</t>
    </r>
    <r>
      <rPr>
        <sz val="11"/>
        <color rgb="FF00B0F0"/>
        <rFont val="Times New Roman"/>
        <family val="1"/>
        <charset val="204"/>
      </rPr>
      <t>.</t>
    </r>
  </si>
  <si>
    <r>
      <t>1.1.4</t>
    </r>
    <r>
      <rPr>
        <sz val="11"/>
        <color rgb="FF00B0F0"/>
        <rFont val="Times New Roman"/>
        <family val="1"/>
        <charset val="204"/>
      </rPr>
      <t>.</t>
    </r>
  </si>
  <si>
    <r>
      <t>2.3.1.1</t>
    </r>
    <r>
      <rPr>
        <i/>
        <sz val="11"/>
        <color rgb="FF00B0F0"/>
        <rFont val="Times New Roman"/>
        <family val="1"/>
        <charset val="204"/>
      </rPr>
      <t>.</t>
    </r>
  </si>
  <si>
    <r>
      <t>2.3.2.1</t>
    </r>
    <r>
      <rPr>
        <i/>
        <sz val="11"/>
        <color rgb="FF00B0F0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</si>
</sst>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B0F0"/>
      <name val="Times New Roman"/>
      <family val="1"/>
      <charset val="204"/>
    </font>
    <font>
      <i/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3" fillId="0" borderId="0" xfId="0" applyNumberFormat="1" applyFont="1" applyFill="1"/>
    <xf numFmtId="3" fontId="3" fillId="0" borderId="0" xfId="0" applyNumberFormat="1" applyFont="1"/>
    <xf numFmtId="3" fontId="4" fillId="0" borderId="0" xfId="0" applyNumberFormat="1" applyFont="1" applyFill="1" applyAlignment="1">
      <alignment vertical="center"/>
    </xf>
    <xf numFmtId="3" fontId="4" fillId="0" borderId="1" xfId="1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2" borderId="0" xfId="0" applyNumberFormat="1" applyFont="1" applyFill="1"/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3" fontId="6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165" fontId="5" fillId="0" borderId="0" xfId="0" applyNumberFormat="1" applyFont="1" applyAlignment="1">
      <alignment horizontal="right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/>
    <xf numFmtId="3" fontId="11" fillId="0" borderId="0" xfId="0" applyNumberFormat="1" applyFont="1" applyFill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vertical="center" wrapText="1"/>
    </xf>
    <xf numFmtId="3" fontId="16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vertical="center" wrapText="1"/>
    </xf>
    <xf numFmtId="165" fontId="19" fillId="0" borderId="0" xfId="0" applyNumberFormat="1" applyFont="1" applyAlignment="1">
      <alignment horizontal="right" wrapText="1"/>
    </xf>
  </cellXfs>
  <cellStyles count="11">
    <cellStyle name="Обычный" xfId="0" builtinId="0"/>
    <cellStyle name="Финансовый 2" xfId="1"/>
    <cellStyle name="Финансовый 2 2" xfId="4"/>
    <cellStyle name="Финансовый 2 2 2" xfId="9"/>
    <cellStyle name="Финансовый 2 3" xfId="6"/>
    <cellStyle name="Финансовый 3" xfId="2"/>
    <cellStyle name="Финансовый 3 2" xfId="7"/>
    <cellStyle name="Финансовый 4" xfId="3"/>
    <cellStyle name="Финансовый 4 2" xfId="8"/>
    <cellStyle name="Финансовый 5" xfId="5"/>
    <cellStyle name="Финансовый 5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60" zoomScaleNormal="110"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G2" sqref="G2:K2"/>
    </sheetView>
  </sheetViews>
  <sheetFormatPr defaultColWidth="9.109375" defaultRowHeight="13.2" x14ac:dyDescent="0.25"/>
  <cols>
    <col min="1" max="1" width="8" style="2" bestFit="1" customWidth="1"/>
    <col min="2" max="2" width="55.6640625" style="2" customWidth="1"/>
    <col min="3" max="3" width="11.33203125" style="2" bestFit="1" customWidth="1"/>
    <col min="4" max="4" width="11.5546875" style="2" bestFit="1" customWidth="1"/>
    <col min="5" max="6" width="11.33203125" style="2" bestFit="1" customWidth="1"/>
    <col min="7" max="7" width="11.33203125" style="9" bestFit="1" customWidth="1"/>
    <col min="8" max="8" width="11.33203125" style="2" bestFit="1" customWidth="1"/>
    <col min="9" max="9" width="14" style="2" bestFit="1" customWidth="1"/>
    <col min="10" max="10" width="10.33203125" style="2" bestFit="1" customWidth="1"/>
    <col min="11" max="11" width="13.109375" style="29" customWidth="1"/>
    <col min="12" max="16384" width="9.109375" style="2"/>
  </cols>
  <sheetData>
    <row r="1" spans="1:11" s="13" customFormat="1" ht="15.6" x14ac:dyDescent="0.3">
      <c r="A1" s="10"/>
      <c r="B1" s="11"/>
      <c r="C1" s="12"/>
      <c r="D1" s="12"/>
      <c r="E1" s="12"/>
      <c r="F1" s="12"/>
      <c r="G1" s="12"/>
      <c r="H1" s="44" t="s">
        <v>52</v>
      </c>
      <c r="I1" s="44"/>
      <c r="J1" s="44"/>
      <c r="K1" s="44"/>
    </row>
    <row r="2" spans="1:11" s="13" customFormat="1" ht="15.6" customHeight="1" x14ac:dyDescent="0.3">
      <c r="A2" s="10"/>
      <c r="B2" s="11"/>
      <c r="C2" s="12"/>
      <c r="D2" s="12"/>
      <c r="E2" s="12"/>
      <c r="F2" s="12"/>
      <c r="G2" s="44" t="s">
        <v>51</v>
      </c>
      <c r="H2" s="44"/>
      <c r="I2" s="44"/>
      <c r="J2" s="44"/>
      <c r="K2" s="44"/>
    </row>
    <row r="3" spans="1:11" s="13" customFormat="1" ht="15.6" x14ac:dyDescent="0.3">
      <c r="A3" s="10"/>
      <c r="B3" s="11"/>
      <c r="C3" s="12"/>
      <c r="D3" s="12"/>
      <c r="E3" s="12"/>
      <c r="F3" s="12"/>
      <c r="G3" s="12"/>
      <c r="H3" s="44" t="s">
        <v>53</v>
      </c>
      <c r="I3" s="44"/>
      <c r="J3" s="44"/>
      <c r="K3" s="44"/>
    </row>
    <row r="4" spans="1:11" s="13" customFormat="1" x14ac:dyDescent="0.25">
      <c r="A4" s="10"/>
      <c r="B4" s="11"/>
      <c r="C4" s="12"/>
      <c r="D4" s="12"/>
      <c r="E4" s="12"/>
      <c r="F4" s="12"/>
      <c r="G4" s="12"/>
      <c r="H4" s="17"/>
      <c r="I4" s="17"/>
      <c r="J4" s="17"/>
      <c r="K4" s="27"/>
    </row>
    <row r="5" spans="1:11" ht="12.75" customHeight="1" x14ac:dyDescent="0.3">
      <c r="A5" s="30" t="s">
        <v>48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28" t="s">
        <v>14</v>
      </c>
    </row>
    <row r="7" spans="1:11" s="3" customFormat="1" ht="21.75" customHeight="1" x14ac:dyDescent="0.3">
      <c r="A7" s="18" t="s">
        <v>10</v>
      </c>
      <c r="B7" s="19" t="s">
        <v>0</v>
      </c>
      <c r="C7" s="18" t="s">
        <v>1</v>
      </c>
      <c r="D7" s="18" t="s">
        <v>2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18" t="s">
        <v>9</v>
      </c>
    </row>
    <row r="8" spans="1:11" s="3" customFormat="1" ht="20.399999999999999" customHeight="1" x14ac:dyDescent="0.3">
      <c r="A8" s="31" t="s">
        <v>15</v>
      </c>
      <c r="B8" s="32" t="s">
        <v>12</v>
      </c>
      <c r="C8" s="4">
        <f>C9+C14</f>
        <v>493698190</v>
      </c>
      <c r="D8" s="4">
        <f>D9+D14</f>
        <v>48552052</v>
      </c>
      <c r="E8" s="4">
        <f>E9+E14</f>
        <v>196402364</v>
      </c>
      <c r="F8" s="4">
        <f t="shared" ref="F8:J8" si="0">F9+F14</f>
        <v>185497709</v>
      </c>
      <c r="G8" s="4">
        <f t="shared" si="0"/>
        <v>73912291</v>
      </c>
      <c r="H8" s="4">
        <f t="shared" si="0"/>
        <v>119672301</v>
      </c>
      <c r="I8" s="4">
        <f t="shared" si="0"/>
        <v>84727333</v>
      </c>
      <c r="J8" s="4">
        <f t="shared" si="0"/>
        <v>40581426</v>
      </c>
      <c r="K8" s="5">
        <f>SUM(C8:J8)</f>
        <v>1243043666</v>
      </c>
    </row>
    <row r="9" spans="1:11" s="3" customFormat="1" ht="20.399999999999999" customHeight="1" x14ac:dyDescent="0.3">
      <c r="A9" s="33" t="s">
        <v>32</v>
      </c>
      <c r="B9" s="34" t="s">
        <v>35</v>
      </c>
      <c r="C9" s="4">
        <f>56727717+752490</f>
        <v>57480207</v>
      </c>
      <c r="D9" s="4">
        <v>12525992</v>
      </c>
      <c r="E9" s="4">
        <v>34611462</v>
      </c>
      <c r="F9" s="4">
        <v>24517427</v>
      </c>
      <c r="G9" s="4">
        <v>10609937</v>
      </c>
      <c r="H9" s="4">
        <v>20446434</v>
      </c>
      <c r="I9" s="4">
        <v>16976753</v>
      </c>
      <c r="J9" s="4">
        <v>7673779</v>
      </c>
      <c r="K9" s="5">
        <f t="shared" ref="K9:K14" si="1">SUM(C9:J9)</f>
        <v>184841991</v>
      </c>
    </row>
    <row r="10" spans="1:11" s="3" customFormat="1" ht="20.399999999999999" customHeight="1" x14ac:dyDescent="0.3">
      <c r="A10" s="35" t="s">
        <v>56</v>
      </c>
      <c r="B10" s="36" t="s">
        <v>30</v>
      </c>
      <c r="C10" s="6">
        <v>5411348</v>
      </c>
      <c r="D10" s="6">
        <v>2685218</v>
      </c>
      <c r="E10" s="6">
        <v>1882650</v>
      </c>
      <c r="F10" s="6">
        <v>3049144</v>
      </c>
      <c r="G10" s="6">
        <v>923275</v>
      </c>
      <c r="H10" s="6">
        <v>1837753</v>
      </c>
      <c r="I10" s="6">
        <v>818085</v>
      </c>
      <c r="J10" s="6">
        <v>412164</v>
      </c>
      <c r="K10" s="5">
        <f t="shared" si="1"/>
        <v>17019637</v>
      </c>
    </row>
    <row r="11" spans="1:11" s="3" customFormat="1" ht="29.4" customHeight="1" x14ac:dyDescent="0.3">
      <c r="A11" s="35" t="s">
        <v>57</v>
      </c>
      <c r="B11" s="36" t="s">
        <v>31</v>
      </c>
      <c r="C11" s="6">
        <f>24759545+752490</f>
        <v>25512035</v>
      </c>
      <c r="D11" s="6">
        <v>784523</v>
      </c>
      <c r="E11" s="6">
        <v>19529028</v>
      </c>
      <c r="F11" s="6">
        <v>7781821</v>
      </c>
      <c r="G11" s="6">
        <v>4322704</v>
      </c>
      <c r="H11" s="6">
        <v>7325927</v>
      </c>
      <c r="I11" s="6">
        <v>6110394</v>
      </c>
      <c r="J11" s="6">
        <v>2539261</v>
      </c>
      <c r="K11" s="5">
        <f t="shared" si="1"/>
        <v>73905693</v>
      </c>
    </row>
    <row r="12" spans="1:11" s="3" customFormat="1" ht="28.8" customHeight="1" x14ac:dyDescent="0.3">
      <c r="A12" s="35" t="s">
        <v>58</v>
      </c>
      <c r="B12" s="36" t="s">
        <v>39</v>
      </c>
      <c r="C12" s="6">
        <v>5241403</v>
      </c>
      <c r="D12" s="6">
        <v>339648</v>
      </c>
      <c r="E12" s="6">
        <v>3452719</v>
      </c>
      <c r="F12" s="6">
        <v>2886838</v>
      </c>
      <c r="G12" s="6">
        <v>1335597</v>
      </c>
      <c r="H12" s="6">
        <v>3169107</v>
      </c>
      <c r="I12" s="6">
        <v>1262949</v>
      </c>
      <c r="J12" s="6">
        <v>985083</v>
      </c>
      <c r="K12" s="5">
        <f t="shared" si="1"/>
        <v>18673344</v>
      </c>
    </row>
    <row r="13" spans="1:11" s="3" customFormat="1" ht="45.6" customHeight="1" x14ac:dyDescent="0.3">
      <c r="A13" s="35" t="s">
        <v>59</v>
      </c>
      <c r="B13" s="36" t="s">
        <v>40</v>
      </c>
      <c r="C13" s="6">
        <v>19486497</v>
      </c>
      <c r="D13" s="6">
        <v>8716603</v>
      </c>
      <c r="E13" s="6">
        <v>7804471</v>
      </c>
      <c r="F13" s="6">
        <v>7478840</v>
      </c>
      <c r="G13" s="6">
        <v>3125891</v>
      </c>
      <c r="H13" s="6">
        <v>5953696</v>
      </c>
      <c r="I13" s="6">
        <v>2776981</v>
      </c>
      <c r="J13" s="6">
        <v>1472067</v>
      </c>
      <c r="K13" s="5">
        <f t="shared" si="1"/>
        <v>56815046</v>
      </c>
    </row>
    <row r="14" spans="1:11" s="3" customFormat="1" ht="20.399999999999999" customHeight="1" x14ac:dyDescent="0.3">
      <c r="A14" s="33" t="s">
        <v>33</v>
      </c>
      <c r="B14" s="34" t="s">
        <v>34</v>
      </c>
      <c r="C14" s="4">
        <f>C18-C25</f>
        <v>436217983</v>
      </c>
      <c r="D14" s="4">
        <f t="shared" ref="D14" si="2">D18-D25</f>
        <v>36026060</v>
      </c>
      <c r="E14" s="4">
        <f>258269312+93008-96571418</f>
        <v>161790902</v>
      </c>
      <c r="F14" s="4">
        <f>250221711+83844-89325273</f>
        <v>160980282</v>
      </c>
      <c r="G14" s="4">
        <f>104727804+36879-41462329</f>
        <v>63302354</v>
      </c>
      <c r="H14" s="4">
        <f>162762236+49041-63585410</f>
        <v>99225867</v>
      </c>
      <c r="I14" s="4">
        <f>91150291+55988-23455699</f>
        <v>67750580</v>
      </c>
      <c r="J14" s="4">
        <f>49117733+38423-16248509</f>
        <v>32907647</v>
      </c>
      <c r="K14" s="5">
        <f t="shared" si="1"/>
        <v>1058201675</v>
      </c>
    </row>
    <row r="15" spans="1:11" s="3" customFormat="1" ht="20.399999999999999" customHeight="1" x14ac:dyDescent="0.3">
      <c r="A15" s="31" t="s">
        <v>16</v>
      </c>
      <c r="B15" s="32" t="s">
        <v>36</v>
      </c>
      <c r="C15" s="5">
        <f>C17+C18</f>
        <v>493698190</v>
      </c>
      <c r="D15" s="5">
        <f t="shared" ref="D15:J15" si="3">D17+D18</f>
        <v>48552052</v>
      </c>
      <c r="E15" s="5">
        <f t="shared" si="3"/>
        <v>351077287</v>
      </c>
      <c r="F15" s="5">
        <f t="shared" si="3"/>
        <v>301224088</v>
      </c>
      <c r="G15" s="5">
        <f t="shared" si="3"/>
        <v>148988282</v>
      </c>
      <c r="H15" s="5">
        <f t="shared" si="3"/>
        <v>268743238</v>
      </c>
      <c r="I15" s="5">
        <f t="shared" si="3"/>
        <v>161178399</v>
      </c>
      <c r="J15" s="5">
        <f t="shared" si="3"/>
        <v>89289489</v>
      </c>
      <c r="K15" s="5">
        <f>SUM(C15:J15)</f>
        <v>1862751025</v>
      </c>
    </row>
    <row r="16" spans="1:11" s="3" customFormat="1" ht="20.399999999999999" customHeight="1" x14ac:dyDescent="0.3">
      <c r="A16" s="31" t="s">
        <v>24</v>
      </c>
      <c r="B16" s="32" t="s">
        <v>44</v>
      </c>
      <c r="C16" s="5">
        <v>15124169</v>
      </c>
      <c r="D16" s="5">
        <v>1297711</v>
      </c>
      <c r="E16" s="5">
        <v>12201986</v>
      </c>
      <c r="F16" s="5">
        <v>12811489</v>
      </c>
      <c r="G16" s="5">
        <v>4968635</v>
      </c>
      <c r="H16" s="5">
        <v>7116869</v>
      </c>
      <c r="I16" s="5">
        <v>4500356</v>
      </c>
      <c r="J16" s="5">
        <v>3331334</v>
      </c>
      <c r="K16" s="5">
        <f>SUM(C16:J16)</f>
        <v>61352549</v>
      </c>
    </row>
    <row r="17" spans="1:11" s="3" customFormat="1" ht="23.4" customHeight="1" x14ac:dyDescent="0.3">
      <c r="A17" s="31" t="s">
        <v>23</v>
      </c>
      <c r="B17" s="34" t="s">
        <v>37</v>
      </c>
      <c r="C17" s="5">
        <f>C9</f>
        <v>57480207</v>
      </c>
      <c r="D17" s="5">
        <f t="shared" ref="D17:J17" si="4">D9</f>
        <v>12525992</v>
      </c>
      <c r="E17" s="5">
        <f t="shared" si="4"/>
        <v>34611462</v>
      </c>
      <c r="F17" s="5">
        <f t="shared" si="4"/>
        <v>24517427</v>
      </c>
      <c r="G17" s="5">
        <f t="shared" si="4"/>
        <v>10609937</v>
      </c>
      <c r="H17" s="5">
        <f t="shared" si="4"/>
        <v>20446434</v>
      </c>
      <c r="I17" s="5">
        <f t="shared" si="4"/>
        <v>16976753</v>
      </c>
      <c r="J17" s="5">
        <f t="shared" si="4"/>
        <v>7673779</v>
      </c>
      <c r="K17" s="5">
        <f>SUM(C17:J17)</f>
        <v>184841991</v>
      </c>
    </row>
    <row r="18" spans="1:11" s="3" customFormat="1" ht="27.6" x14ac:dyDescent="0.3">
      <c r="A18" s="31" t="s">
        <v>45</v>
      </c>
      <c r="B18" s="34" t="s">
        <v>41</v>
      </c>
      <c r="C18" s="5">
        <f>C19+C21</f>
        <v>436217983</v>
      </c>
      <c r="D18" s="5">
        <f t="shared" ref="D18:I18" si="5">D19+D21</f>
        <v>36026060</v>
      </c>
      <c r="E18" s="5">
        <f t="shared" si="5"/>
        <v>316465825</v>
      </c>
      <c r="F18" s="5">
        <f t="shared" si="5"/>
        <v>276706661</v>
      </c>
      <c r="G18" s="5">
        <f t="shared" si="5"/>
        <v>138378345</v>
      </c>
      <c r="H18" s="5">
        <f t="shared" si="5"/>
        <v>248296804</v>
      </c>
      <c r="I18" s="5">
        <f t="shared" si="5"/>
        <v>144201646</v>
      </c>
      <c r="J18" s="5">
        <f>J19+J21</f>
        <v>81615710</v>
      </c>
      <c r="K18" s="5">
        <f>SUM(C18:J18)</f>
        <v>1677909034</v>
      </c>
    </row>
    <row r="19" spans="1:11" s="3" customFormat="1" ht="20.399999999999999" customHeight="1" x14ac:dyDescent="0.3">
      <c r="A19" s="31" t="s">
        <v>46</v>
      </c>
      <c r="B19" s="37" t="s">
        <v>42</v>
      </c>
      <c r="C19" s="7">
        <f>373350290+1472621</f>
        <v>374822911</v>
      </c>
      <c r="D19" s="7">
        <f>31904861+217088</f>
        <v>32121949</v>
      </c>
      <c r="E19" s="7">
        <f>262699773+1478588</f>
        <v>264178361</v>
      </c>
      <c r="F19" s="7">
        <f>244860720+1330788</f>
        <v>246191508</v>
      </c>
      <c r="G19" s="7">
        <f>124822266+583275+45147</f>
        <v>125450688</v>
      </c>
      <c r="H19" s="7">
        <f>218493289+781578+45147</f>
        <v>219320014</v>
      </c>
      <c r="I19" s="7">
        <f>127902730+886425</f>
        <v>128789155</v>
      </c>
      <c r="J19" s="7">
        <f>71744614+612292+45147+140199</f>
        <v>72542252</v>
      </c>
      <c r="K19" s="5">
        <f t="shared" ref="K19:K25" si="6">SUM(C19:J19)</f>
        <v>1463416838</v>
      </c>
    </row>
    <row r="20" spans="1:11" s="25" customFormat="1" ht="27.6" x14ac:dyDescent="0.3">
      <c r="A20" s="38" t="s">
        <v>60</v>
      </c>
      <c r="B20" s="39" t="s">
        <v>25</v>
      </c>
      <c r="C20" s="23">
        <v>5649945</v>
      </c>
      <c r="D20" s="23">
        <v>632693</v>
      </c>
      <c r="E20" s="23">
        <v>3452961</v>
      </c>
      <c r="F20" s="23">
        <v>1340054</v>
      </c>
      <c r="G20" s="23">
        <v>441779</v>
      </c>
      <c r="H20" s="23"/>
      <c r="I20" s="23">
        <v>200000</v>
      </c>
      <c r="J20" s="23"/>
      <c r="K20" s="24">
        <f t="shared" si="6"/>
        <v>11717432</v>
      </c>
    </row>
    <row r="21" spans="1:11" s="3" customFormat="1" ht="20.399999999999999" customHeight="1" x14ac:dyDescent="0.3">
      <c r="A21" s="31" t="s">
        <v>47</v>
      </c>
      <c r="B21" s="37" t="s">
        <v>38</v>
      </c>
      <c r="C21" s="7">
        <v>61395072</v>
      </c>
      <c r="D21" s="7">
        <v>3904111</v>
      </c>
      <c r="E21" s="7">
        <v>52287464</v>
      </c>
      <c r="F21" s="7">
        <v>30515153</v>
      </c>
      <c r="G21" s="7">
        <v>12927657</v>
      </c>
      <c r="H21" s="7">
        <v>28976790</v>
      </c>
      <c r="I21" s="7">
        <v>15412491</v>
      </c>
      <c r="J21" s="7">
        <v>9073458</v>
      </c>
      <c r="K21" s="5">
        <f t="shared" si="6"/>
        <v>214492196</v>
      </c>
    </row>
    <row r="22" spans="1:11" s="25" customFormat="1" ht="20.399999999999999" customHeight="1" x14ac:dyDescent="0.3">
      <c r="A22" s="38" t="s">
        <v>61</v>
      </c>
      <c r="B22" s="40" t="s">
        <v>49</v>
      </c>
      <c r="C22" s="26">
        <v>397956</v>
      </c>
      <c r="D22" s="26">
        <v>78784</v>
      </c>
      <c r="E22" s="26">
        <v>290950</v>
      </c>
      <c r="F22" s="26">
        <v>1491289</v>
      </c>
      <c r="G22" s="26">
        <v>695534</v>
      </c>
      <c r="H22" s="26">
        <v>1195590</v>
      </c>
      <c r="I22" s="26">
        <v>970533</v>
      </c>
      <c r="J22" s="26">
        <v>791228</v>
      </c>
      <c r="K22" s="24">
        <f t="shared" si="6"/>
        <v>5911864</v>
      </c>
    </row>
    <row r="23" spans="1:11" s="3" customFormat="1" ht="20.399999999999999" customHeight="1" x14ac:dyDescent="0.3">
      <c r="A23" s="31" t="s">
        <v>17</v>
      </c>
      <c r="B23" s="32" t="s">
        <v>11</v>
      </c>
      <c r="C23" s="5">
        <f>C15-C8</f>
        <v>0</v>
      </c>
      <c r="D23" s="5">
        <f t="shared" ref="D23" si="7">D15-D8</f>
        <v>0</v>
      </c>
      <c r="E23" s="5">
        <f>E15-E8</f>
        <v>154674923</v>
      </c>
      <c r="F23" s="5">
        <f t="shared" ref="F23:I23" si="8">F15-F8</f>
        <v>115726379</v>
      </c>
      <c r="G23" s="5">
        <f t="shared" si="8"/>
        <v>75075991</v>
      </c>
      <c r="H23" s="5">
        <f t="shared" si="8"/>
        <v>149070937</v>
      </c>
      <c r="I23" s="5">
        <f t="shared" si="8"/>
        <v>76451066</v>
      </c>
      <c r="J23" s="5">
        <f>J15-J8</f>
        <v>48708063</v>
      </c>
      <c r="K23" s="5">
        <f t="shared" si="6"/>
        <v>619707359</v>
      </c>
    </row>
    <row r="24" spans="1:11" s="8" customFormat="1" ht="20.399999999999999" customHeight="1" x14ac:dyDescent="0.3">
      <c r="A24" s="31" t="s">
        <v>18</v>
      </c>
      <c r="B24" s="32" t="s">
        <v>13</v>
      </c>
      <c r="C24" s="5">
        <f>SUM(C25)</f>
        <v>0</v>
      </c>
      <c r="D24" s="5">
        <f t="shared" ref="D24:I24" si="9">SUM(D25)</f>
        <v>0</v>
      </c>
      <c r="E24" s="5">
        <f>SUM(E25)</f>
        <v>154674923</v>
      </c>
      <c r="F24" s="5">
        <f t="shared" si="9"/>
        <v>115726379</v>
      </c>
      <c r="G24" s="5">
        <f t="shared" si="9"/>
        <v>75075991</v>
      </c>
      <c r="H24" s="5">
        <f t="shared" si="9"/>
        <v>149070937</v>
      </c>
      <c r="I24" s="5">
        <f t="shared" si="9"/>
        <v>76451066</v>
      </c>
      <c r="J24" s="5">
        <f>J23</f>
        <v>48708063</v>
      </c>
      <c r="K24" s="5">
        <f t="shared" si="6"/>
        <v>619707359</v>
      </c>
    </row>
    <row r="25" spans="1:11" s="3" customFormat="1" ht="24" customHeight="1" x14ac:dyDescent="0.3">
      <c r="A25" s="41" t="s">
        <v>20</v>
      </c>
      <c r="B25" s="37" t="s">
        <v>43</v>
      </c>
      <c r="C25" s="7">
        <v>0</v>
      </c>
      <c r="D25" s="7">
        <v>0</v>
      </c>
      <c r="E25" s="7">
        <f>E23</f>
        <v>154674923</v>
      </c>
      <c r="F25" s="7">
        <f>F23</f>
        <v>115726379</v>
      </c>
      <c r="G25" s="7">
        <f>G23</f>
        <v>75075991</v>
      </c>
      <c r="H25" s="7">
        <f>H23</f>
        <v>149070937</v>
      </c>
      <c r="I25" s="7">
        <f>I23</f>
        <v>76451066</v>
      </c>
      <c r="J25" s="7">
        <f>J24</f>
        <v>48708063</v>
      </c>
      <c r="K25" s="5">
        <f t="shared" si="6"/>
        <v>619707359</v>
      </c>
    </row>
    <row r="26" spans="1:11" s="20" customFormat="1" ht="32.4" customHeight="1" x14ac:dyDescent="0.3">
      <c r="A26" s="31" t="s">
        <v>19</v>
      </c>
      <c r="B26" s="32" t="s">
        <v>21</v>
      </c>
      <c r="C26" s="5">
        <f>C27+C28+C29+C30</f>
        <v>44807034</v>
      </c>
      <c r="D26" s="5">
        <f t="shared" ref="D26:K26" si="10">D27+D28+D29+D30</f>
        <v>1530659</v>
      </c>
      <c r="E26" s="5">
        <f t="shared" si="10"/>
        <v>31099932</v>
      </c>
      <c r="F26" s="5">
        <f t="shared" si="10"/>
        <v>44467396</v>
      </c>
      <c r="G26" s="5">
        <f t="shared" si="10"/>
        <v>31227038</v>
      </c>
      <c r="H26" s="5">
        <f t="shared" si="10"/>
        <v>47820130</v>
      </c>
      <c r="I26" s="5">
        <f t="shared" si="10"/>
        <v>28523128</v>
      </c>
      <c r="J26" s="5">
        <f t="shared" si="10"/>
        <v>24173693</v>
      </c>
      <c r="K26" s="5">
        <f t="shared" si="10"/>
        <v>253649010</v>
      </c>
    </row>
    <row r="27" spans="1:11" s="20" customFormat="1" ht="25.2" customHeight="1" x14ac:dyDescent="0.3">
      <c r="A27" s="41" t="s">
        <v>26</v>
      </c>
      <c r="B27" s="37" t="s">
        <v>22</v>
      </c>
      <c r="C27" s="7">
        <f>1881391-600000</f>
        <v>1281391</v>
      </c>
      <c r="D27" s="7">
        <f>243150-150000</f>
        <v>93150</v>
      </c>
      <c r="E27" s="7">
        <f>1107411-600000</f>
        <v>507411</v>
      </c>
      <c r="F27" s="7">
        <f>908086-340000</f>
        <v>568086</v>
      </c>
      <c r="G27" s="7">
        <f>536648-340000</f>
        <v>196648</v>
      </c>
      <c r="H27" s="7">
        <f>721065-340000</f>
        <v>381065</v>
      </c>
      <c r="I27" s="7">
        <f>560000-340000</f>
        <v>220000</v>
      </c>
      <c r="J27" s="7">
        <f>446550-340000</f>
        <v>106550</v>
      </c>
      <c r="K27" s="5">
        <f t="shared" ref="K27:K28" si="11">SUM(C27:J27)</f>
        <v>3354301</v>
      </c>
    </row>
    <row r="28" spans="1:11" s="20" customFormat="1" ht="16.8" customHeight="1" x14ac:dyDescent="0.3">
      <c r="A28" s="41" t="s">
        <v>50</v>
      </c>
      <c r="B28" s="37" t="s">
        <v>27</v>
      </c>
      <c r="C28" s="7">
        <f>43016291</f>
        <v>43016291</v>
      </c>
      <c r="D28" s="7">
        <f>1437509</f>
        <v>1437509</v>
      </c>
      <c r="E28" s="7">
        <f>29770597</f>
        <v>29770597</v>
      </c>
      <c r="F28" s="7">
        <f>43899310</f>
        <v>43899310</v>
      </c>
      <c r="G28" s="7">
        <f>31030390</f>
        <v>31030390</v>
      </c>
      <c r="H28" s="7">
        <f>47439065</f>
        <v>47439065</v>
      </c>
      <c r="I28" s="7">
        <f>28303128</f>
        <v>28303128</v>
      </c>
      <c r="J28" s="7">
        <f>24067143</f>
        <v>24067143</v>
      </c>
      <c r="K28" s="5">
        <f t="shared" si="11"/>
        <v>248963433</v>
      </c>
    </row>
    <row r="29" spans="1:11" s="20" customFormat="1" ht="47.4" customHeight="1" x14ac:dyDescent="0.3">
      <c r="A29" s="41" t="s">
        <v>28</v>
      </c>
      <c r="B29" s="37" t="s">
        <v>29</v>
      </c>
      <c r="C29" s="7"/>
      <c r="D29" s="7"/>
      <c r="E29" s="7">
        <v>821924</v>
      </c>
      <c r="F29" s="7"/>
      <c r="G29" s="7"/>
      <c r="H29" s="7"/>
      <c r="I29" s="7"/>
      <c r="J29" s="7"/>
      <c r="K29" s="5">
        <f t="shared" ref="K29:K30" si="12">SUM(C29:J29)</f>
        <v>821924</v>
      </c>
    </row>
    <row r="30" spans="1:11" s="20" customFormat="1" ht="27.6" x14ac:dyDescent="0.3">
      <c r="A30" s="42" t="s">
        <v>54</v>
      </c>
      <c r="B30" s="43" t="s">
        <v>55</v>
      </c>
      <c r="C30" s="21">
        <f>509353-1</f>
        <v>509352</v>
      </c>
      <c r="D30" s="21"/>
      <c r="E30" s="21"/>
      <c r="F30" s="21"/>
      <c r="G30" s="22"/>
      <c r="H30" s="21"/>
      <c r="I30" s="21"/>
      <c r="J30" s="21"/>
      <c r="K30" s="5">
        <f t="shared" si="12"/>
        <v>509352</v>
      </c>
    </row>
    <row r="32" spans="1:11" x14ac:dyDescent="0.25">
      <c r="G32" s="2"/>
    </row>
    <row r="34" spans="2:7" x14ac:dyDescent="0.25">
      <c r="G34" s="2"/>
    </row>
    <row r="35" spans="2:7" x14ac:dyDescent="0.25">
      <c r="G35" s="2"/>
    </row>
    <row r="36" spans="2:7" x14ac:dyDescent="0.25">
      <c r="B36" s="14"/>
    </row>
    <row r="37" spans="2:7" x14ac:dyDescent="0.25">
      <c r="B37" s="15"/>
    </row>
    <row r="38" spans="2:7" x14ac:dyDescent="0.25">
      <c r="B38" s="16"/>
    </row>
    <row r="42" spans="2:7" x14ac:dyDescent="0.25">
      <c r="G42" s="2"/>
    </row>
  </sheetData>
  <mergeCells count="4">
    <mergeCell ref="A5:K5"/>
    <mergeCell ref="H1:K1"/>
    <mergeCell ref="H3:K3"/>
    <mergeCell ref="G2:K2"/>
  </mergeCells>
  <pageMargins left="0.39370078740157483" right="0.39370078740157483" top="0.59055118110236227" bottom="0.19685039370078741" header="0" footer="0"/>
  <pageSetup paperSize="9" scale="76" firstPageNumber="173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 (осн)</vt:lpstr>
      <vt:lpstr>'приложение № 4 (осн)'!Заголовки_для_печати</vt:lpstr>
      <vt:lpstr>'приложение № 4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2024-12-20T07:19:09Z</dcterms:modified>
</cp:coreProperties>
</file>