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firstSheet="1" activeTab="1"/>
  </bookViews>
  <sheets>
    <sheet name="laroux" sheetId="1" state="hidden" r:id="rId1"/>
    <sheet name="Приложение № 7" sheetId="2" r:id="rId2"/>
  </sheets>
  <definedNames>
    <definedName name="_xlnm.Print_Titles" localSheetId="1">'Приложение № 7'!$9:$11</definedName>
    <definedName name="_xlnm.Print_Area" localSheetId="1">'Приложение № 7'!$A$1:$J$76</definedName>
  </definedNames>
  <calcPr fullCalcOnLoad="1"/>
</workbook>
</file>

<file path=xl/sharedStrings.xml><?xml version="1.0" encoding="utf-8"?>
<sst xmlns="http://schemas.openxmlformats.org/spreadsheetml/2006/main" count="240" uniqueCount="156">
  <si>
    <t>Срок погашения</t>
  </si>
  <si>
    <t>% ставка</t>
  </si>
  <si>
    <t>рубли ПМР</t>
  </si>
  <si>
    <t>2021 г.</t>
  </si>
  <si>
    <t>10.04.2006 г.</t>
  </si>
  <si>
    <t>17.04.2006 г.</t>
  </si>
  <si>
    <t>10.04.2007 г.</t>
  </si>
  <si>
    <t>2008 г.</t>
  </si>
  <si>
    <t xml:space="preserve"> </t>
  </si>
  <si>
    <t>№</t>
  </si>
  <si>
    <t xml:space="preserve">Итого по государственным долгосрочным облигациям </t>
  </si>
  <si>
    <t>Государственные долгосрочные облигации, выпущенные  в 2006 году</t>
  </si>
  <si>
    <t>Итого по государственным долгосрочным облигациям</t>
  </si>
  <si>
    <t>Всего перед центральным банком ПМР</t>
  </si>
  <si>
    <t>в течение 2011года</t>
  </si>
  <si>
    <t>Государственные долгосрочные облигации, выпущенные в 2012 году</t>
  </si>
  <si>
    <t>0.01%</t>
  </si>
  <si>
    <t>Наименование задолженности/обязательств</t>
  </si>
  <si>
    <t>Дата (период) возникновения задолженности/ обязательств</t>
  </si>
  <si>
    <t xml:space="preserve">Внутренний  долг  республиканского  бюджета </t>
  </si>
  <si>
    <t xml:space="preserve">Задолженность перед центральным банком Приднестровской Молдавской Республики </t>
  </si>
  <si>
    <t>Беспроцентный кредит, полученный на цели внесения доли от имени государства в уставный капитал ЗАО «Банк сельхозразвития»      (кредитный договор № 497 от 04.04.2011 г.)</t>
  </si>
  <si>
    <t>Единый государственный фонд социального страхования</t>
  </si>
  <si>
    <t>Кредиторская задолженность Правительства ПМР (cоглашение от 31.12.2009 г.)</t>
  </si>
  <si>
    <t>Курсовая разница по государственным долгосрочным облигациям 2008 г.</t>
  </si>
  <si>
    <t>Курсовая разница по государственным долгосрочным облигациям 2010 г.</t>
  </si>
  <si>
    <t>Курсовая разница по государственным долгосрочным облигациям 2011 г.</t>
  </si>
  <si>
    <t>Курсовая разница по государственным долгосрочным облигациям 2012 г.</t>
  </si>
  <si>
    <t>Курсовая разница по государственным долгосрочным облигациям 2013 г.</t>
  </si>
  <si>
    <t>Ссуда на выплату задолженности по заработной плате и социально защищенным статьям</t>
  </si>
  <si>
    <t xml:space="preserve"> Государственный заём</t>
  </si>
  <si>
    <t xml:space="preserve"> Договор перевода долга</t>
  </si>
  <si>
    <t>Статья 4 (секретно) Закона ПМР "О республиканском бюджете на 2009 год"</t>
  </si>
  <si>
    <t>Статья 5 (секретно) Закона ПМР "О республиканском бюджете на 2011 год"</t>
  </si>
  <si>
    <t>Статья 5 (секретно) Закона ПМР "О республиканском бюджете на 2012 год"</t>
  </si>
  <si>
    <t>Задолженность перед ЕРЭС (оросительные системы)</t>
  </si>
  <si>
    <t xml:space="preserve">В течение 2013 года </t>
  </si>
  <si>
    <t>Беспроцентный кредит, полученный для финансирования в 2011 году государственной программы развития и поддержки малого предпринимательства в ПМР   (кредитный договор № 510 от 23.09.2011 г.)</t>
  </si>
  <si>
    <t>Статья 5 (секретно) Закона ПМР "О республиканском бюджете на 2010 год"</t>
  </si>
  <si>
    <t>п.6 статьи 8  Закона ПМР "О республиканском бюджете на 2010 год"</t>
  </si>
  <si>
    <t>п.7 статьи 8  Закона ПМР "О республиканском бюджете на 2011 год"</t>
  </si>
  <si>
    <t>п.7 статьи 7  Закона ПМР "О республиканском бюджете на 2012 год"</t>
  </si>
  <si>
    <t>Реструктуризация задолжености за потребленные тепло, газ, воду и  эл.энергию</t>
  </si>
  <si>
    <t>Задолженность по прочим кредитам, ссудам, займам, облигациям и курсовой разнице</t>
  </si>
  <si>
    <t>Всего по прочим кредитам, ссудам, займам, облигациям и курсовой разнице</t>
  </si>
  <si>
    <t>согласно Закону ПМР                                                     "О республиканском   бюджете"</t>
  </si>
  <si>
    <t xml:space="preserve">  </t>
  </si>
  <si>
    <t>по полученным ссудам, кредитам и договорам перевода долга</t>
  </si>
  <si>
    <t>Государственные долгосрочные облигации, выпущенные в 2014 году</t>
  </si>
  <si>
    <t>Кредиторская задолженность по займам, выданным ПРБ Государственному пенсионному фонду ПМР в 2011 году     (договор о переводе задолженности во внутренний госуд. долг от 30.03.2012 г.)</t>
  </si>
  <si>
    <t>Беспроцентный кредит,  полученный в соответствии со статьей 5 (секретно) Закона ПМР "О республиканском бюджете на 2014 и плановый период 2015 и 2016 годов" (кредитный договор № 529 от 15.08.2014 года)</t>
  </si>
  <si>
    <t>Итого по беспроцентным кредитам, соглашениям и договорам перевода долга</t>
  </si>
  <si>
    <t>Статья 5 (секретно) Закона ПМР "О республиканском бюджете на 2014 и плановый период 2015 и 2016 годов"</t>
  </si>
  <si>
    <t>Статья 5 (секретно) Закона ПМР "О республиканском бюджете на 2015 и плановый период 2016 и 2017 годов"</t>
  </si>
  <si>
    <t>Задолженность по ценным бумагам, кредитам, соглашениям в части основного долга                                  на 01.01.2016 г.</t>
  </si>
  <si>
    <t>по начисленным и непогашенным процентам и купонному доходу по ценным бумагам  за 2016 год</t>
  </si>
  <si>
    <t>"О республиканском бюджете на 2017 год"</t>
  </si>
  <si>
    <t>Статья 5 (секретно) Закона ПМР "О республиканском бюджете на  2016 годов"</t>
  </si>
  <si>
    <t>Прирост за   2016 год</t>
  </si>
  <si>
    <t>Кредиты ЗАО "Приднестровский сберегательный банк"</t>
  </si>
  <si>
    <t>Договор беспроцентного целевого займа ООО "Шериф"</t>
  </si>
  <si>
    <t>4 мая 2016 года</t>
  </si>
  <si>
    <t>1 июля 2017 года</t>
  </si>
  <si>
    <t>Внутренний  долг  перед  центральным  банком  ПМР  и  по  прочим  кредитам,  ссудам,  займам,  облигациям  и  курсовой  разнице</t>
  </si>
  <si>
    <t>Приложение № 4.1</t>
  </si>
  <si>
    <t xml:space="preserve">к Закону Приднестровской Молдавской Республики </t>
  </si>
  <si>
    <t>ВСЕГО ВНУТРЕННИЙ ДОЛГ</t>
  </si>
  <si>
    <t>Итого</t>
  </si>
  <si>
    <t>в течение                  2012 года</t>
  </si>
  <si>
    <t>в течение                2014 года</t>
  </si>
  <si>
    <t>31.12.2009 г.</t>
  </si>
  <si>
    <t>07.04.2011 г.</t>
  </si>
  <si>
    <t>26.09.2011 г.</t>
  </si>
  <si>
    <t xml:space="preserve">30.03.2012 г.  </t>
  </si>
  <si>
    <t>28.12.2012 г.</t>
  </si>
  <si>
    <t>20.08.2012 г.</t>
  </si>
  <si>
    <t>15.08.2014 г.</t>
  </si>
  <si>
    <t>с 20.07.2007 г. по                          04.09.2007 г.</t>
  </si>
  <si>
    <t>с 17.12.2007 г. по                     29.12.2007 г.</t>
  </si>
  <si>
    <t>в течение                   2010 года</t>
  </si>
  <si>
    <t xml:space="preserve">в течение                 2010 года </t>
  </si>
  <si>
    <t>в течение              2011 года</t>
  </si>
  <si>
    <t>в течение                  2011 года</t>
  </si>
  <si>
    <t>в течение               2011 года</t>
  </si>
  <si>
    <t>в течение                   2012 года</t>
  </si>
  <si>
    <t>в течение                       2012 года</t>
  </si>
  <si>
    <t>в течение                     2013 года</t>
  </si>
  <si>
    <t>в течение                  2013 года</t>
  </si>
  <si>
    <t>в течение                    2014 года</t>
  </si>
  <si>
    <t>в течение                   2014 года</t>
  </si>
  <si>
    <t>в течение                   2015 года</t>
  </si>
  <si>
    <t>в течение                   2016 года</t>
  </si>
  <si>
    <t>в течение                  2016 года</t>
  </si>
  <si>
    <t>на 1.01.2011 года</t>
  </si>
  <si>
    <t>2027 г.</t>
  </si>
  <si>
    <t>2029 г.</t>
  </si>
  <si>
    <t>01.01.2018 г.</t>
  </si>
  <si>
    <t>28.12.2017 г.</t>
  </si>
  <si>
    <t>01.01.2019 г.</t>
  </si>
  <si>
    <t>в течение 2017 г.</t>
  </si>
  <si>
    <t>в течение                      2019 года</t>
  </si>
  <si>
    <t>в течение                    2020 года</t>
  </si>
  <si>
    <t>в течение                      2021 года</t>
  </si>
  <si>
    <t>31 декабря                    2018 года</t>
  </si>
  <si>
    <t xml:space="preserve"> 30.09.2006 г.</t>
  </si>
  <si>
    <t xml:space="preserve">в течение                  2010 года </t>
  </si>
  <si>
    <t>Кредиторская задолженность по кредитам, выданным  ЗАО КО «Агроинвест» комбинатам хлебопродуктов (cоглашение от 31.12.2009 г.)</t>
  </si>
  <si>
    <t xml:space="preserve">Кредиторская задолженность по займам, выданным ПРБ Государственному пенсионному фонду ПМР в 2012 году (договор о переводе задолженности на  внутренний государственный долг от 13.08.2012 г.) </t>
  </si>
  <si>
    <t>Беспроцентный кредит на погашение долгосрочных государственных облигаций, выпущенных в 2007 году со сроком погашения в 2012 году (кредитный договор № 528 от 28.12.2012 г.).</t>
  </si>
  <si>
    <t>Задолженность перед предприятиями энергетического комплекса                                      на 1.01.2016 года</t>
  </si>
  <si>
    <t xml:space="preserve">Распоряжение Правительства № 23рп от 24.01.2000 г. </t>
  </si>
  <si>
    <t>Задолженность  по начисленным и непогашенным процентам по ссудам, ценным бумагам,  купонному доходу по ценным бумагам                      за 2008–2016 годы</t>
  </si>
  <si>
    <t>Всего задолженность республикан-ского бюджета по состоянию на 01.01.2017 г.</t>
  </si>
  <si>
    <t>в течение                   2008 года</t>
  </si>
  <si>
    <t>в течение            2009 года</t>
  </si>
  <si>
    <t>в течениие                   2018 года</t>
  </si>
  <si>
    <t>За дизельное топливо, оплаченное ММЗ</t>
  </si>
  <si>
    <t>Задолженность, возникшая в результате исполнения нормативно-правовых актов ПМР</t>
  </si>
  <si>
    <t xml:space="preserve"> на 1.01.                   2011 года</t>
  </si>
  <si>
    <t>на 1.01.                  2012 года</t>
  </si>
  <si>
    <t>на 1.01.                   2014 года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</si>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</sst>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#,##0.0000"/>
    <numFmt numFmtId="175" formatCode="0.0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\ _р_._-;\-* #,##0.0\ _р_._-;_-* &quot;-&quot;??\ _р_._-;_-@_-"/>
    <numFmt numFmtId="181" formatCode="_-* #,##0.000\ _р_._-;\-* #,##0.000\ _р_._-;_-* &quot;-&quot;??\ _р_._-;_-@_-"/>
    <numFmt numFmtId="182" formatCode="[$-FC19]d\ mmmm\ yyyy\ &quot;г.&quot;"/>
    <numFmt numFmtId="183" formatCode="dd/mm/yy;@"/>
    <numFmt numFmtId="184" formatCode="_-* #,##0.0_р_._-;\-* #,##0.0_р_._-;_-* &quot;-&quot;?_р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"/>
    <numFmt numFmtId="190" formatCode="0.000"/>
    <numFmt numFmtId="191" formatCode="_-* #,##0_р_._-;\-* #,##0_р_._-;_-* &quot;-&quot;??_р_._-;_-@_-"/>
    <numFmt numFmtId="192" formatCode="0.0%"/>
    <numFmt numFmtId="193" formatCode="_-* #,##0.000_р_._-;\-* #,##0.000_р_._-;_-* &quot;-&quot;??_р_._-;_-@_-"/>
  </numFmts>
  <fonts count="28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horizontal="right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26" fillId="0" borderId="10" xfId="53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26" fillId="0" borderId="10" xfId="53" applyFont="1" applyBorder="1" applyAlignment="1">
      <alignment horizontal="left" vertical="center" wrapText="1"/>
      <protection/>
    </xf>
    <xf numFmtId="0" fontId="8" fillId="0" borderId="10" xfId="53" applyFont="1" applyBorder="1" applyAlignment="1">
      <alignment horizontal="left" vertical="center" wrapText="1"/>
      <protection/>
    </xf>
    <xf numFmtId="9" fontId="26" fillId="0" borderId="10" xfId="0" applyNumberFormat="1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right" vertical="center" wrapText="1"/>
    </xf>
    <xf numFmtId="49" fontId="26" fillId="0" borderId="10" xfId="53" applyNumberFormat="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right" wrapText="1"/>
    </xf>
    <xf numFmtId="0" fontId="4" fillId="0" borderId="0" xfId="0" applyFont="1" applyAlignment="1">
      <alignment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4" fontId="26" fillId="0" borderId="10" xfId="0" applyNumberFormat="1" applyFont="1" applyFill="1" applyBorder="1" applyAlignment="1">
      <alignment horizontal="center" vertical="center" wrapText="1"/>
    </xf>
    <xf numFmtId="14" fontId="26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center" wrapText="1"/>
    </xf>
    <xf numFmtId="3" fontId="26" fillId="0" borderId="10" xfId="61" applyNumberFormat="1" applyFont="1" applyBorder="1" applyAlignment="1">
      <alignment vertical="center" wrapText="1"/>
    </xf>
    <xf numFmtId="3" fontId="26" fillId="0" borderId="10" xfId="61" applyNumberFormat="1" applyFont="1" applyBorder="1" applyAlignment="1">
      <alignment horizontal="right" vertical="center" wrapText="1"/>
    </xf>
    <xf numFmtId="10" fontId="26" fillId="0" borderId="10" xfId="61" applyNumberFormat="1" applyFont="1" applyBorder="1" applyAlignment="1">
      <alignment horizontal="center" vertical="center" wrapText="1"/>
    </xf>
    <xf numFmtId="0" fontId="4" fillId="24" borderId="0" xfId="0" applyFont="1" applyFill="1" applyAlignment="1">
      <alignment vertical="center" wrapText="1"/>
    </xf>
    <xf numFmtId="0" fontId="26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49" fontId="4" fillId="0" borderId="10" xfId="61" applyNumberFormat="1" applyFont="1" applyBorder="1" applyAlignment="1">
      <alignment horizontal="right" vertical="center" wrapText="1"/>
    </xf>
    <xf numFmtId="0" fontId="26" fillId="0" borderId="11" xfId="0" applyFont="1" applyBorder="1" applyAlignment="1">
      <alignment horizontal="center" vertical="center" wrapText="1"/>
    </xf>
    <xf numFmtId="3" fontId="26" fillId="0" borderId="11" xfId="0" applyNumberFormat="1" applyFont="1" applyBorder="1" applyAlignment="1">
      <alignment horizontal="right" vertical="center" wrapText="1"/>
    </xf>
    <xf numFmtId="0" fontId="26" fillId="0" borderId="1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0" fontId="26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26" fillId="0" borderId="15" xfId="0" applyFont="1" applyBorder="1" applyAlignment="1">
      <alignment vertical="center" wrapText="1"/>
    </xf>
    <xf numFmtId="0" fontId="26" fillId="0" borderId="15" xfId="0" applyFont="1" applyBorder="1" applyAlignment="1">
      <alignment horizontal="right" vertical="center" wrapText="1"/>
    </xf>
    <xf numFmtId="3" fontId="26" fillId="0" borderId="15" xfId="61" applyNumberFormat="1" applyFont="1" applyBorder="1" applyAlignment="1">
      <alignment vertical="center" wrapText="1"/>
    </xf>
    <xf numFmtId="3" fontId="26" fillId="0" borderId="15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191" fontId="4" fillId="0" borderId="15" xfId="61" applyNumberFormat="1" applyFont="1" applyBorder="1" applyAlignment="1">
      <alignment horizontal="right" vertical="center" wrapText="1"/>
    </xf>
    <xf numFmtId="0" fontId="26" fillId="0" borderId="13" xfId="0" applyFont="1" applyBorder="1" applyAlignment="1">
      <alignment vertical="center" wrapText="1"/>
    </xf>
    <xf numFmtId="0" fontId="26" fillId="0" borderId="13" xfId="0" applyFont="1" applyBorder="1" applyAlignment="1">
      <alignment horizontal="right" vertical="center" wrapText="1"/>
    </xf>
    <xf numFmtId="0" fontId="26" fillId="0" borderId="13" xfId="0" applyFont="1" applyBorder="1" applyAlignment="1">
      <alignment horizontal="center" vertical="center" wrapText="1"/>
    </xf>
    <xf numFmtId="3" fontId="8" fillId="0" borderId="13" xfId="61" applyNumberFormat="1" applyFont="1" applyBorder="1" applyAlignment="1">
      <alignment vertical="center" wrapText="1"/>
    </xf>
    <xf numFmtId="191" fontId="7" fillId="0" borderId="13" xfId="61" applyNumberFormat="1" applyFont="1" applyBorder="1" applyAlignment="1">
      <alignment horizontal="right" vertical="center" wrapText="1"/>
    </xf>
    <xf numFmtId="191" fontId="7" fillId="0" borderId="14" xfId="61" applyNumberFormat="1" applyFont="1" applyBorder="1" applyAlignment="1">
      <alignment horizontal="right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6" xfId="53" applyFont="1" applyBorder="1" applyAlignment="1">
      <alignment horizontal="left" vertical="center" wrapText="1"/>
      <protection/>
    </xf>
    <xf numFmtId="0" fontId="26" fillId="0" borderId="16" xfId="0" applyFont="1" applyBorder="1" applyAlignment="1">
      <alignment horizontal="center" vertical="center" wrapText="1"/>
    </xf>
    <xf numFmtId="9" fontId="26" fillId="0" borderId="16" xfId="0" applyNumberFormat="1" applyFont="1" applyBorder="1" applyAlignment="1">
      <alignment horizontal="center" vertical="center" wrapText="1"/>
    </xf>
    <xf numFmtId="3" fontId="26" fillId="0" borderId="16" xfId="0" applyNumberFormat="1" applyFont="1" applyBorder="1" applyAlignment="1">
      <alignment horizontal="right" vertical="center" wrapText="1"/>
    </xf>
    <xf numFmtId="0" fontId="26" fillId="20" borderId="12" xfId="0" applyFont="1" applyFill="1" applyBorder="1" applyAlignment="1">
      <alignment horizontal="center" vertical="center" wrapText="1"/>
    </xf>
    <xf numFmtId="0" fontId="26" fillId="0" borderId="11" xfId="53" applyFont="1" applyFill="1" applyBorder="1" applyAlignment="1">
      <alignment horizontal="left" vertical="center" wrapText="1"/>
      <protection/>
    </xf>
    <xf numFmtId="0" fontId="26" fillId="0" borderId="11" xfId="0" applyFont="1" applyFill="1" applyBorder="1" applyAlignment="1">
      <alignment horizontal="center" vertical="center" wrapText="1"/>
    </xf>
    <xf numFmtId="9" fontId="26" fillId="0" borderId="11" xfId="0" applyNumberFormat="1" applyFont="1" applyFill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right" vertical="center" wrapText="1"/>
    </xf>
    <xf numFmtId="0" fontId="26" fillId="0" borderId="16" xfId="53" applyFont="1" applyBorder="1" applyAlignment="1">
      <alignment horizontal="center" vertical="center" wrapText="1"/>
      <protection/>
    </xf>
    <xf numFmtId="0" fontId="8" fillId="0" borderId="13" xfId="53" applyFont="1" applyBorder="1" applyAlignment="1">
      <alignment horizontal="left" vertical="center" wrapText="1"/>
      <protection/>
    </xf>
    <xf numFmtId="9" fontId="8" fillId="0" borderId="13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right" vertical="center" wrapText="1"/>
    </xf>
    <xf numFmtId="0" fontId="26" fillId="0" borderId="11" xfId="0" applyFont="1" applyBorder="1" applyAlignment="1">
      <alignment horizontal="left" vertical="center" wrapText="1"/>
    </xf>
    <xf numFmtId="3" fontId="26" fillId="0" borderId="11" xfId="0" applyNumberFormat="1" applyFont="1" applyBorder="1" applyAlignment="1">
      <alignment horizontal="center" vertical="center" wrapText="1"/>
    </xf>
    <xf numFmtId="3" fontId="26" fillId="0" borderId="16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0" fontId="26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left" vertical="center" wrapText="1"/>
    </xf>
    <xf numFmtId="3" fontId="26" fillId="24" borderId="11" xfId="0" applyNumberFormat="1" applyFont="1" applyFill="1" applyBorder="1" applyAlignment="1">
      <alignment horizontal="center" vertical="center" wrapText="1"/>
    </xf>
    <xf numFmtId="0" fontId="26" fillId="24" borderId="11" xfId="53" applyFont="1" applyFill="1" applyBorder="1" applyAlignment="1">
      <alignment horizontal="center" vertical="center" wrapText="1"/>
      <protection/>
    </xf>
    <xf numFmtId="9" fontId="26" fillId="24" borderId="11" xfId="0" applyNumberFormat="1" applyFont="1" applyFill="1" applyBorder="1" applyAlignment="1">
      <alignment horizontal="center" vertical="center" wrapText="1"/>
    </xf>
    <xf numFmtId="3" fontId="26" fillId="24" borderId="11" xfId="61" applyNumberFormat="1" applyFont="1" applyFill="1" applyBorder="1" applyAlignment="1">
      <alignment horizontal="right" vertical="center" wrapText="1"/>
    </xf>
    <xf numFmtId="3" fontId="26" fillId="24" borderId="11" xfId="0" applyNumberFormat="1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3" fontId="26" fillId="0" borderId="16" xfId="61" applyNumberFormat="1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horizontal="centerContinuous" vertical="center" wrapText="1"/>
    </xf>
    <xf numFmtId="3" fontId="8" fillId="0" borderId="13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 horizontal="righ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NumberFormat="1" applyFont="1" applyBorder="1" applyAlignment="1">
      <alignment horizontal="center" vertical="center" wrapText="1"/>
    </xf>
    <xf numFmtId="3" fontId="26" fillId="0" borderId="19" xfId="0" applyNumberFormat="1" applyFont="1" applyBorder="1" applyAlignment="1">
      <alignment horizontal="right" vertical="center" wrapText="1"/>
    </xf>
    <xf numFmtId="0" fontId="26" fillId="0" borderId="20" xfId="0" applyNumberFormat="1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right" vertical="center" wrapText="1"/>
    </xf>
    <xf numFmtId="0" fontId="26" fillId="0" borderId="18" xfId="0" applyNumberFormat="1" applyFont="1" applyFill="1" applyBorder="1" applyAlignment="1">
      <alignment horizontal="center" vertical="center" wrapText="1"/>
    </xf>
    <xf numFmtId="0" fontId="26" fillId="0" borderId="21" xfId="0" applyNumberFormat="1" applyFont="1" applyBorder="1" applyAlignment="1">
      <alignment horizontal="center" vertical="center" wrapText="1"/>
    </xf>
    <xf numFmtId="3" fontId="26" fillId="0" borderId="22" xfId="0" applyNumberFormat="1" applyFont="1" applyBorder="1" applyAlignment="1">
      <alignment horizontal="right" vertical="center" wrapText="1"/>
    </xf>
    <xf numFmtId="0" fontId="26" fillId="0" borderId="21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right" vertical="center" wrapText="1"/>
    </xf>
    <xf numFmtId="0" fontId="26" fillId="20" borderId="21" xfId="0" applyNumberFormat="1" applyFont="1" applyFill="1" applyBorder="1" applyAlignment="1">
      <alignment horizontal="center" vertical="center" wrapText="1"/>
    </xf>
    <xf numFmtId="0" fontId="26" fillId="0" borderId="20" xfId="0" applyNumberFormat="1" applyFont="1" applyBorder="1" applyAlignment="1">
      <alignment horizontal="center" vertical="center" wrapText="1"/>
    </xf>
    <xf numFmtId="3" fontId="26" fillId="0" borderId="17" xfId="0" applyNumberFormat="1" applyFont="1" applyBorder="1" applyAlignment="1">
      <alignment horizontal="right" vertical="center" wrapText="1"/>
    </xf>
    <xf numFmtId="3" fontId="26" fillId="0" borderId="19" xfId="0" applyNumberFormat="1" applyFont="1" applyFill="1" applyBorder="1" applyAlignment="1">
      <alignment horizontal="right" vertical="center" wrapText="1"/>
    </xf>
    <xf numFmtId="3" fontId="26" fillId="0" borderId="22" xfId="0" applyNumberFormat="1" applyFont="1" applyFill="1" applyBorder="1" applyAlignment="1">
      <alignment horizontal="right" vertical="center" wrapText="1"/>
    </xf>
    <xf numFmtId="3" fontId="26" fillId="24" borderId="17" xfId="0" applyNumberFormat="1" applyFont="1" applyFill="1" applyBorder="1" applyAlignment="1">
      <alignment horizontal="right" vertical="center" wrapText="1"/>
    </xf>
    <xf numFmtId="0" fontId="4" fillId="0" borderId="23" xfId="0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vertical="center" wrapText="1"/>
    </xf>
    <xf numFmtId="0" fontId="26" fillId="0" borderId="18" xfId="0" applyFont="1" applyBorder="1" applyAlignment="1">
      <alignment horizontal="center" vertical="center" wrapText="1"/>
    </xf>
    <xf numFmtId="191" fontId="6" fillId="0" borderId="19" xfId="0" applyNumberFormat="1" applyFont="1" applyBorder="1" applyAlignment="1">
      <alignment horizontal="right" vertical="center" wrapText="1"/>
    </xf>
    <xf numFmtId="0" fontId="26" fillId="0" borderId="21" xfId="0" applyFont="1" applyBorder="1" applyAlignment="1">
      <alignment horizontal="center" vertical="center" wrapText="1"/>
    </xf>
    <xf numFmtId="191" fontId="6" fillId="0" borderId="22" xfId="61" applyNumberFormat="1" applyFont="1" applyBorder="1" applyAlignment="1">
      <alignment horizontal="right" vertical="center" wrapText="1"/>
    </xf>
    <xf numFmtId="0" fontId="26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0" fontId="26" fillId="0" borderId="26" xfId="0" applyFont="1" applyBorder="1" applyAlignment="1">
      <alignment vertical="center" wrapText="1"/>
    </xf>
    <xf numFmtId="0" fontId="26" fillId="0" borderId="26" xfId="0" applyFont="1" applyBorder="1" applyAlignment="1">
      <alignment horizontal="right" vertical="center" wrapText="1"/>
    </xf>
    <xf numFmtId="0" fontId="26" fillId="0" borderId="26" xfId="0" applyFont="1" applyBorder="1" applyAlignment="1">
      <alignment horizontal="center" vertical="center" wrapText="1"/>
    </xf>
    <xf numFmtId="3" fontId="26" fillId="0" borderId="26" xfId="61" applyNumberFormat="1" applyFont="1" applyBorder="1" applyAlignment="1">
      <alignment vertical="center" wrapText="1"/>
    </xf>
    <xf numFmtId="0" fontId="4" fillId="0" borderId="26" xfId="0" applyFont="1" applyBorder="1" applyAlignment="1">
      <alignment horizontal="right" vertical="center" wrapText="1"/>
    </xf>
    <xf numFmtId="191" fontId="4" fillId="0" borderId="26" xfId="61" applyNumberFormat="1" applyFont="1" applyBorder="1" applyAlignment="1">
      <alignment horizontal="right" vertical="center" wrapText="1"/>
    </xf>
    <xf numFmtId="191" fontId="6" fillId="0" borderId="27" xfId="61" applyNumberFormat="1" applyFont="1" applyBorder="1" applyAlignment="1">
      <alignment horizontal="right" vertical="center" wrapText="1"/>
    </xf>
    <xf numFmtId="0" fontId="26" fillId="0" borderId="23" xfId="0" applyFont="1" applyBorder="1" applyAlignment="1">
      <alignment horizontal="center" vertical="center" wrapText="1"/>
    </xf>
    <xf numFmtId="191" fontId="6" fillId="0" borderId="24" xfId="61" applyNumberFormat="1" applyFont="1" applyBorder="1" applyAlignment="1">
      <alignment horizontal="right" vertical="center" wrapText="1"/>
    </xf>
    <xf numFmtId="0" fontId="8" fillId="20" borderId="28" xfId="0" applyFont="1" applyFill="1" applyBorder="1" applyAlignment="1">
      <alignment horizontal="center" vertical="center" wrapText="1"/>
    </xf>
    <xf numFmtId="0" fontId="8" fillId="20" borderId="29" xfId="0" applyFont="1" applyFill="1" applyBorder="1" applyAlignment="1">
      <alignment horizontal="center" vertical="center" wrapText="1"/>
    </xf>
    <xf numFmtId="0" fontId="8" fillId="20" borderId="30" xfId="0" applyFont="1" applyFill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26" fillId="0" borderId="1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6" fillId="0" borderId="0" xfId="0" applyFont="1" applyAlignment="1">
      <alignment horizontal="right" wrapText="1"/>
    </xf>
    <xf numFmtId="0" fontId="27" fillId="0" borderId="0" xfId="0" applyFont="1" applyAlignment="1">
      <alignment horizontal="center"/>
    </xf>
    <xf numFmtId="3" fontId="26" fillId="0" borderId="10" xfId="0" applyNumberFormat="1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34" xfId="0" applyBorder="1" applyAlignment="1">
      <alignment/>
    </xf>
    <xf numFmtId="0" fontId="26" fillId="0" borderId="16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53" applyFont="1" applyBorder="1" applyAlignment="1">
      <alignment horizontal="center" vertical="center" wrapText="1"/>
      <protection/>
    </xf>
    <xf numFmtId="3" fontId="8" fillId="20" borderId="35" xfId="0" applyNumberFormat="1" applyFont="1" applyFill="1" applyBorder="1" applyAlignment="1">
      <alignment horizontal="center" vertical="center" wrapText="1"/>
    </xf>
    <xf numFmtId="3" fontId="8" fillId="20" borderId="36" xfId="0" applyNumberFormat="1" applyFont="1" applyFill="1" applyBorder="1" applyAlignment="1">
      <alignment horizontal="center" vertical="center" wrapText="1"/>
    </xf>
    <xf numFmtId="3" fontId="8" fillId="20" borderId="37" xfId="0" applyNumberFormat="1" applyFont="1" applyFill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tabSelected="1" view="pageBreakPreview" zoomScale="60" zoomScaleNormal="90" zoomScalePageLayoutView="0" workbookViewId="0" topLeftCell="A1">
      <selection activeCell="H4" sqref="H4"/>
    </sheetView>
  </sheetViews>
  <sheetFormatPr defaultColWidth="9.00390625" defaultRowHeight="12.75"/>
  <cols>
    <col min="1" max="1" width="4.75390625" style="1" customWidth="1"/>
    <col min="2" max="2" width="46.25390625" style="6" customWidth="1"/>
    <col min="3" max="3" width="17.125" style="2" customWidth="1"/>
    <col min="4" max="4" width="20.625" style="2" customWidth="1"/>
    <col min="5" max="5" width="7.875" style="3" customWidth="1"/>
    <col min="6" max="6" width="17.625" style="2" customWidth="1"/>
    <col min="7" max="7" width="19.75390625" style="2" customWidth="1"/>
    <col min="8" max="8" width="17.625" style="2" customWidth="1"/>
    <col min="9" max="9" width="16.875" style="2" customWidth="1"/>
    <col min="10" max="10" width="18.00390625" style="2" customWidth="1"/>
    <col min="11" max="16384" width="9.125" style="2" customWidth="1"/>
  </cols>
  <sheetData>
    <row r="1" spans="3:10" ht="15.75">
      <c r="C1" s="12"/>
      <c r="D1" s="13"/>
      <c r="I1" s="147" t="s">
        <v>64</v>
      </c>
      <c r="J1" s="147"/>
    </row>
    <row r="2" spans="3:10" ht="15.75">
      <c r="C2" s="12"/>
      <c r="D2" s="12"/>
      <c r="E2" s="15"/>
      <c r="J2" s="14" t="s">
        <v>65</v>
      </c>
    </row>
    <row r="3" spans="8:10" ht="15.75">
      <c r="H3" s="151" t="s">
        <v>56</v>
      </c>
      <c r="I3" s="151"/>
      <c r="J3" s="151"/>
    </row>
    <row r="4" spans="8:10" ht="15.75">
      <c r="H4" s="28"/>
      <c r="I4" s="28"/>
      <c r="J4" s="28"/>
    </row>
    <row r="5" spans="3:6" ht="15">
      <c r="C5" s="7"/>
      <c r="D5" s="9"/>
      <c r="E5" s="9"/>
      <c r="F5" s="9"/>
    </row>
    <row r="6" spans="1:10" ht="15" customHeight="1">
      <c r="A6" s="152" t="s">
        <v>19</v>
      </c>
      <c r="B6" s="152"/>
      <c r="C6" s="152"/>
      <c r="D6" s="152"/>
      <c r="E6" s="152"/>
      <c r="F6" s="152"/>
      <c r="G6" s="152"/>
      <c r="H6" s="152"/>
      <c r="I6" s="152"/>
      <c r="J6" s="152"/>
    </row>
    <row r="7" spans="3:6" ht="11.25" customHeight="1" thickBot="1">
      <c r="C7" s="10"/>
      <c r="D7" s="10"/>
      <c r="E7" s="10"/>
      <c r="F7" s="10"/>
    </row>
    <row r="8" spans="2:3" ht="17.25" customHeight="1" hidden="1">
      <c r="B8" s="8"/>
      <c r="C8" s="4"/>
    </row>
    <row r="9" spans="1:10" ht="35.25" customHeight="1">
      <c r="A9" s="154" t="s">
        <v>9</v>
      </c>
      <c r="B9" s="145" t="s">
        <v>17</v>
      </c>
      <c r="C9" s="145" t="s">
        <v>18</v>
      </c>
      <c r="D9" s="149" t="s">
        <v>0</v>
      </c>
      <c r="E9" s="145" t="s">
        <v>1</v>
      </c>
      <c r="F9" s="149" t="s">
        <v>54</v>
      </c>
      <c r="G9" s="145" t="s">
        <v>111</v>
      </c>
      <c r="H9" s="145" t="s">
        <v>58</v>
      </c>
      <c r="I9" s="145"/>
      <c r="J9" s="165" t="s">
        <v>112</v>
      </c>
    </row>
    <row r="10" spans="1:10" ht="147.75" customHeight="1">
      <c r="A10" s="155"/>
      <c r="B10" s="146"/>
      <c r="C10" s="146"/>
      <c r="D10" s="157"/>
      <c r="E10" s="146"/>
      <c r="F10" s="150"/>
      <c r="G10" s="146"/>
      <c r="H10" s="18" t="s">
        <v>55</v>
      </c>
      <c r="I10" s="18" t="s">
        <v>47</v>
      </c>
      <c r="J10" s="166"/>
    </row>
    <row r="11" spans="1:10" ht="16.5" thickBot="1">
      <c r="A11" s="156"/>
      <c r="B11" s="148"/>
      <c r="C11" s="148"/>
      <c r="D11" s="158"/>
      <c r="E11" s="148"/>
      <c r="F11" s="67" t="s">
        <v>2</v>
      </c>
      <c r="G11" s="67" t="s">
        <v>2</v>
      </c>
      <c r="H11" s="68" t="s">
        <v>2</v>
      </c>
      <c r="I11" s="42" t="s">
        <v>2</v>
      </c>
      <c r="J11" s="108" t="s">
        <v>2</v>
      </c>
    </row>
    <row r="12" spans="1:10" s="29" customFormat="1" ht="16.5" thickBot="1">
      <c r="A12" s="73"/>
      <c r="B12" s="142" t="s">
        <v>20</v>
      </c>
      <c r="C12" s="143"/>
      <c r="D12" s="143"/>
      <c r="E12" s="143"/>
      <c r="F12" s="143"/>
      <c r="G12" s="143"/>
      <c r="H12" s="143"/>
      <c r="I12" s="143"/>
      <c r="J12" s="144"/>
    </row>
    <row r="13" spans="1:10" s="29" customFormat="1" ht="31.5">
      <c r="A13" s="109" t="s">
        <v>121</v>
      </c>
      <c r="B13" s="69" t="s">
        <v>15</v>
      </c>
      <c r="C13" s="70" t="s">
        <v>68</v>
      </c>
      <c r="D13" s="70" t="s">
        <v>94</v>
      </c>
      <c r="E13" s="71" t="s">
        <v>16</v>
      </c>
      <c r="F13" s="72">
        <v>67934805</v>
      </c>
      <c r="G13" s="72">
        <f>18467+6794</f>
        <v>25261</v>
      </c>
      <c r="H13" s="72">
        <v>0</v>
      </c>
      <c r="I13" s="72">
        <v>0</v>
      </c>
      <c r="J13" s="110">
        <v>67960066</v>
      </c>
    </row>
    <row r="14" spans="1:10" s="29" customFormat="1" ht="32.25" thickBot="1">
      <c r="A14" s="111" t="s">
        <v>122</v>
      </c>
      <c r="B14" s="74" t="s">
        <v>48</v>
      </c>
      <c r="C14" s="75" t="s">
        <v>69</v>
      </c>
      <c r="D14" s="75" t="s">
        <v>95</v>
      </c>
      <c r="E14" s="76" t="s">
        <v>16</v>
      </c>
      <c r="F14" s="77">
        <v>228711883</v>
      </c>
      <c r="G14" s="77">
        <f>17232+22871</f>
        <v>40103</v>
      </c>
      <c r="H14" s="77">
        <v>0</v>
      </c>
      <c r="I14" s="77">
        <v>0</v>
      </c>
      <c r="J14" s="112">
        <f>SUM(F14+H14+I14+G14)</f>
        <v>228751986</v>
      </c>
    </row>
    <row r="15" spans="1:10" s="31" customFormat="1" ht="32.25" thickBot="1">
      <c r="A15" s="87" t="s">
        <v>123</v>
      </c>
      <c r="B15" s="79" t="s">
        <v>10</v>
      </c>
      <c r="C15" s="48"/>
      <c r="D15" s="48"/>
      <c r="E15" s="80"/>
      <c r="F15" s="49">
        <f>SUM(F13:F14)</f>
        <v>296646688</v>
      </c>
      <c r="G15" s="49">
        <f>SUM(G13:G14)</f>
        <v>65364</v>
      </c>
      <c r="H15" s="49">
        <v>0</v>
      </c>
      <c r="I15" s="49">
        <f>SUM(I13:I14)</f>
        <v>0</v>
      </c>
      <c r="J15" s="81">
        <f>J13+J14</f>
        <v>296712052</v>
      </c>
    </row>
    <row r="16" spans="1:10" s="29" customFormat="1" ht="78.75">
      <c r="A16" s="113" t="s">
        <v>124</v>
      </c>
      <c r="B16" s="69" t="s">
        <v>106</v>
      </c>
      <c r="C16" s="70" t="s">
        <v>70</v>
      </c>
      <c r="D16" s="78" t="s">
        <v>45</v>
      </c>
      <c r="E16" s="71">
        <v>0</v>
      </c>
      <c r="F16" s="72">
        <v>22128940.77</v>
      </c>
      <c r="G16" s="72">
        <v>0</v>
      </c>
      <c r="H16" s="72">
        <v>0</v>
      </c>
      <c r="I16" s="72">
        <v>0</v>
      </c>
      <c r="J16" s="110">
        <f aca="true" t="shared" si="0" ref="J16:J21">SUM(F16+G16+I16)</f>
        <v>22128940.77</v>
      </c>
    </row>
    <row r="17" spans="1:10" s="29" customFormat="1" ht="78.75">
      <c r="A17" s="114" t="s">
        <v>125</v>
      </c>
      <c r="B17" s="19" t="s">
        <v>23</v>
      </c>
      <c r="C17" s="18" t="s">
        <v>70</v>
      </c>
      <c r="D17" s="17" t="s">
        <v>45</v>
      </c>
      <c r="E17" s="21">
        <v>0</v>
      </c>
      <c r="F17" s="22">
        <v>4074135.99</v>
      </c>
      <c r="G17" s="22">
        <v>0</v>
      </c>
      <c r="H17" s="22">
        <v>0</v>
      </c>
      <c r="I17" s="22">
        <v>0</v>
      </c>
      <c r="J17" s="115">
        <f t="shared" si="0"/>
        <v>4074135.99</v>
      </c>
    </row>
    <row r="18" spans="1:10" s="29" customFormat="1" ht="78.75">
      <c r="A18" s="116" t="s">
        <v>126</v>
      </c>
      <c r="B18" s="19" t="s">
        <v>21</v>
      </c>
      <c r="C18" s="32" t="s">
        <v>71</v>
      </c>
      <c r="D18" s="33" t="s">
        <v>96</v>
      </c>
      <c r="E18" s="21">
        <v>0</v>
      </c>
      <c r="F18" s="22">
        <v>20000000</v>
      </c>
      <c r="G18" s="22">
        <v>0</v>
      </c>
      <c r="H18" s="22">
        <v>0</v>
      </c>
      <c r="I18" s="22">
        <v>0</v>
      </c>
      <c r="J18" s="115">
        <f t="shared" si="0"/>
        <v>20000000</v>
      </c>
    </row>
    <row r="19" spans="1:10" s="29" customFormat="1" ht="94.5">
      <c r="A19" s="114" t="s">
        <v>127</v>
      </c>
      <c r="B19" s="19" t="s">
        <v>37</v>
      </c>
      <c r="C19" s="33" t="s">
        <v>72</v>
      </c>
      <c r="D19" s="18" t="s">
        <v>96</v>
      </c>
      <c r="E19" s="21">
        <v>0</v>
      </c>
      <c r="F19" s="22">
        <v>25000000</v>
      </c>
      <c r="G19" s="22">
        <v>0</v>
      </c>
      <c r="H19" s="22">
        <v>0</v>
      </c>
      <c r="I19" s="22">
        <v>0</v>
      </c>
      <c r="J19" s="115">
        <f t="shared" si="0"/>
        <v>25000000</v>
      </c>
    </row>
    <row r="20" spans="1:10" s="29" customFormat="1" ht="78.75">
      <c r="A20" s="116" t="s">
        <v>128</v>
      </c>
      <c r="B20" s="19" t="s">
        <v>49</v>
      </c>
      <c r="C20" s="33" t="s">
        <v>73</v>
      </c>
      <c r="D20" s="17" t="s">
        <v>45</v>
      </c>
      <c r="E20" s="21">
        <v>0</v>
      </c>
      <c r="F20" s="22">
        <v>195516759</v>
      </c>
      <c r="G20" s="22">
        <v>0</v>
      </c>
      <c r="H20" s="22">
        <v>0</v>
      </c>
      <c r="I20" s="22">
        <v>0</v>
      </c>
      <c r="J20" s="115">
        <f t="shared" si="0"/>
        <v>195516759</v>
      </c>
    </row>
    <row r="21" spans="1:10" s="29" customFormat="1" ht="78.75">
      <c r="A21" s="114" t="s">
        <v>129</v>
      </c>
      <c r="B21" s="19" t="s">
        <v>108</v>
      </c>
      <c r="C21" s="18" t="s">
        <v>74</v>
      </c>
      <c r="D21" s="23" t="s">
        <v>97</v>
      </c>
      <c r="E21" s="21">
        <v>0</v>
      </c>
      <c r="F21" s="22">
        <v>24842589</v>
      </c>
      <c r="G21" s="22">
        <v>0</v>
      </c>
      <c r="H21" s="22" t="s">
        <v>8</v>
      </c>
      <c r="I21" s="22">
        <v>0</v>
      </c>
      <c r="J21" s="115">
        <f t="shared" si="0"/>
        <v>24842589</v>
      </c>
    </row>
    <row r="22" spans="1:10" s="29" customFormat="1" ht="94.5">
      <c r="A22" s="116" t="s">
        <v>130</v>
      </c>
      <c r="B22" s="19" t="s">
        <v>107</v>
      </c>
      <c r="C22" s="18" t="s">
        <v>75</v>
      </c>
      <c r="D22" s="17" t="s">
        <v>45</v>
      </c>
      <c r="E22" s="21">
        <v>0</v>
      </c>
      <c r="F22" s="22">
        <v>97700000</v>
      </c>
      <c r="G22" s="22">
        <v>0</v>
      </c>
      <c r="H22" s="22">
        <v>0</v>
      </c>
      <c r="I22" s="22">
        <v>0</v>
      </c>
      <c r="J22" s="115">
        <v>97700000</v>
      </c>
    </row>
    <row r="23" spans="1:10" s="29" customFormat="1" ht="94.5">
      <c r="A23" s="114" t="s">
        <v>131</v>
      </c>
      <c r="B23" s="19" t="s">
        <v>50</v>
      </c>
      <c r="C23" s="18" t="s">
        <v>76</v>
      </c>
      <c r="D23" s="17" t="s">
        <v>96</v>
      </c>
      <c r="E23" s="21">
        <v>0</v>
      </c>
      <c r="F23" s="22">
        <v>50000000</v>
      </c>
      <c r="G23" s="22">
        <v>0</v>
      </c>
      <c r="H23" s="22">
        <v>0</v>
      </c>
      <c r="I23" s="22">
        <v>0</v>
      </c>
      <c r="J23" s="115">
        <v>50000000</v>
      </c>
    </row>
    <row r="24" spans="1:10" s="29" customFormat="1" ht="31.5">
      <c r="A24" s="114"/>
      <c r="B24" s="20" t="s">
        <v>51</v>
      </c>
      <c r="C24" s="18"/>
      <c r="D24" s="17"/>
      <c r="E24" s="21"/>
      <c r="F24" s="22">
        <f>SUM(F16:F23)</f>
        <v>439262424.76</v>
      </c>
      <c r="G24" s="22">
        <v>0</v>
      </c>
      <c r="H24" s="22">
        <v>0</v>
      </c>
      <c r="I24" s="22">
        <v>0</v>
      </c>
      <c r="J24" s="115">
        <f>SUM(J16:J23)</f>
        <v>439262424.76</v>
      </c>
    </row>
    <row r="25" spans="1:10" s="31" customFormat="1" ht="15.75">
      <c r="A25" s="117"/>
      <c r="B25" s="11" t="s">
        <v>13</v>
      </c>
      <c r="C25" s="24" t="s">
        <v>8</v>
      </c>
      <c r="D25" s="34" t="s">
        <v>8</v>
      </c>
      <c r="E25" s="11"/>
      <c r="F25" s="30">
        <f>SUM(F15:F23)</f>
        <v>735909112.76</v>
      </c>
      <c r="G25" s="30">
        <f>SUM(G15:G22)</f>
        <v>65364</v>
      </c>
      <c r="H25" s="30">
        <f>H15</f>
        <v>0</v>
      </c>
      <c r="I25" s="30">
        <f>SUM(I15:I23)</f>
        <v>0</v>
      </c>
      <c r="J25" s="118">
        <f>SUM(J15:J23)</f>
        <v>735974476.76</v>
      </c>
    </row>
    <row r="26" spans="1:10" s="31" customFormat="1" ht="15.75">
      <c r="A26" s="117"/>
      <c r="B26" s="24"/>
      <c r="C26" s="24"/>
      <c r="D26" s="34" t="s">
        <v>8</v>
      </c>
      <c r="E26" s="11"/>
      <c r="F26" s="30"/>
      <c r="G26" s="30"/>
      <c r="H26" s="30"/>
      <c r="I26" s="30"/>
      <c r="J26" s="118"/>
    </row>
    <row r="27" spans="1:10" s="29" customFormat="1" ht="15.75">
      <c r="A27" s="119"/>
      <c r="B27" s="162" t="s">
        <v>43</v>
      </c>
      <c r="C27" s="163"/>
      <c r="D27" s="163"/>
      <c r="E27" s="163"/>
      <c r="F27" s="163"/>
      <c r="G27" s="163"/>
      <c r="H27" s="163"/>
      <c r="I27" s="163"/>
      <c r="J27" s="164"/>
    </row>
    <row r="28" spans="1:10" s="29" customFormat="1" ht="31.5">
      <c r="A28" s="114" t="s">
        <v>121</v>
      </c>
      <c r="B28" s="25" t="s">
        <v>11</v>
      </c>
      <c r="C28" s="27" t="s">
        <v>104</v>
      </c>
      <c r="D28" s="27" t="s">
        <v>3</v>
      </c>
      <c r="E28" s="21">
        <v>0.01</v>
      </c>
      <c r="F28" s="22">
        <v>70533392</v>
      </c>
      <c r="G28" s="22">
        <f>2709368+541873.8+541873.8</f>
        <v>3793115.5999999996</v>
      </c>
      <c r="H28" s="22">
        <v>0</v>
      </c>
      <c r="I28" s="22">
        <v>0</v>
      </c>
      <c r="J28" s="115">
        <f>SUM(F28+G28+H28)</f>
        <v>74326507.6</v>
      </c>
    </row>
    <row r="29" spans="1:10" s="29" customFormat="1" ht="31.5">
      <c r="A29" s="114" t="s">
        <v>122</v>
      </c>
      <c r="B29" s="25" t="s">
        <v>24</v>
      </c>
      <c r="C29" s="27"/>
      <c r="D29" s="27"/>
      <c r="E29" s="27"/>
      <c r="F29" s="22">
        <v>97727</v>
      </c>
      <c r="G29" s="22">
        <v>0</v>
      </c>
      <c r="H29" s="22">
        <v>0</v>
      </c>
      <c r="I29" s="22">
        <v>0</v>
      </c>
      <c r="J29" s="115">
        <f>SUM(F29+G29+I29)</f>
        <v>97727</v>
      </c>
    </row>
    <row r="30" spans="1:10" s="29" customFormat="1" ht="31.5">
      <c r="A30" s="114" t="s">
        <v>123</v>
      </c>
      <c r="B30" s="25" t="s">
        <v>25</v>
      </c>
      <c r="C30" s="27"/>
      <c r="D30" s="27"/>
      <c r="E30" s="27"/>
      <c r="F30" s="22">
        <v>10197598.84</v>
      </c>
      <c r="G30" s="22">
        <v>0</v>
      </c>
      <c r="H30" s="22">
        <v>0</v>
      </c>
      <c r="I30" s="22">
        <v>0</v>
      </c>
      <c r="J30" s="115">
        <f>SUM(F30+G30+I30)</f>
        <v>10197598.84</v>
      </c>
    </row>
    <row r="31" spans="1:10" s="29" customFormat="1" ht="31.5">
      <c r="A31" s="114" t="s">
        <v>124</v>
      </c>
      <c r="B31" s="25" t="s">
        <v>26</v>
      </c>
      <c r="C31" s="27"/>
      <c r="D31" s="27"/>
      <c r="E31" s="27"/>
      <c r="F31" s="22">
        <v>2549400</v>
      </c>
      <c r="G31" s="22">
        <v>0</v>
      </c>
      <c r="H31" s="22">
        <v>0</v>
      </c>
      <c r="I31" s="22">
        <v>0</v>
      </c>
      <c r="J31" s="115">
        <f>SUM(F31+G31+I31)</f>
        <v>2549400</v>
      </c>
    </row>
    <row r="32" spans="1:10" s="29" customFormat="1" ht="31.5">
      <c r="A32" s="114" t="s">
        <v>125</v>
      </c>
      <c r="B32" s="25" t="s">
        <v>27</v>
      </c>
      <c r="C32" s="27"/>
      <c r="D32" s="27"/>
      <c r="E32" s="27"/>
      <c r="F32" s="22">
        <v>5098799</v>
      </c>
      <c r="G32" s="22">
        <v>0</v>
      </c>
      <c r="H32" s="22">
        <v>0</v>
      </c>
      <c r="I32" s="22">
        <v>0</v>
      </c>
      <c r="J32" s="115">
        <f>SUM(F32+G32+I32)</f>
        <v>5098799</v>
      </c>
    </row>
    <row r="33" spans="1:10" s="29" customFormat="1" ht="32.25" thickBot="1">
      <c r="A33" s="120" t="s">
        <v>126</v>
      </c>
      <c r="B33" s="82" t="s">
        <v>28</v>
      </c>
      <c r="C33" s="83"/>
      <c r="D33" s="83"/>
      <c r="E33" s="83"/>
      <c r="F33" s="43">
        <v>0</v>
      </c>
      <c r="G33" s="43">
        <v>0</v>
      </c>
      <c r="H33" s="43">
        <v>0</v>
      </c>
      <c r="I33" s="43">
        <v>0</v>
      </c>
      <c r="J33" s="121">
        <f>F33</f>
        <v>0</v>
      </c>
    </row>
    <row r="34" spans="1:10" s="31" customFormat="1" ht="32.25" thickBot="1">
      <c r="A34" s="88"/>
      <c r="B34" s="85" t="s">
        <v>12</v>
      </c>
      <c r="C34" s="86"/>
      <c r="D34" s="86"/>
      <c r="E34" s="86"/>
      <c r="F34" s="49">
        <f>SUM(F28:F33)</f>
        <v>88476916.84</v>
      </c>
      <c r="G34" s="49">
        <f>G28</f>
        <v>3793115.5999999996</v>
      </c>
      <c r="H34" s="49">
        <f>SUM(H28:H33)</f>
        <v>0</v>
      </c>
      <c r="I34" s="49">
        <v>0</v>
      </c>
      <c r="J34" s="81">
        <f>SUM(J28:J33)</f>
        <v>92270032.44</v>
      </c>
    </row>
    <row r="35" spans="1:10" s="29" customFormat="1" ht="15.75">
      <c r="A35" s="109"/>
      <c r="B35" s="159" t="s">
        <v>29</v>
      </c>
      <c r="C35" s="84" t="s">
        <v>4</v>
      </c>
      <c r="D35" s="84" t="s">
        <v>96</v>
      </c>
      <c r="E35" s="71">
        <v>0</v>
      </c>
      <c r="F35" s="72">
        <v>0</v>
      </c>
      <c r="G35" s="72">
        <v>1967327</v>
      </c>
      <c r="H35" s="72">
        <v>0</v>
      </c>
      <c r="I35" s="72">
        <v>0</v>
      </c>
      <c r="J35" s="122">
        <f>SUM(G35)</f>
        <v>1967327</v>
      </c>
    </row>
    <row r="36" spans="1:10" s="29" customFormat="1" ht="15.75">
      <c r="A36" s="114" t="s">
        <v>127</v>
      </c>
      <c r="B36" s="160"/>
      <c r="C36" s="27" t="s">
        <v>5</v>
      </c>
      <c r="D36" s="27" t="s">
        <v>96</v>
      </c>
      <c r="E36" s="21">
        <v>0</v>
      </c>
      <c r="F36" s="22">
        <v>0</v>
      </c>
      <c r="G36" s="22">
        <v>2037305</v>
      </c>
      <c r="H36" s="22">
        <v>0</v>
      </c>
      <c r="I36" s="22">
        <v>0</v>
      </c>
      <c r="J36" s="123">
        <f>SUM(G36)</f>
        <v>2037305</v>
      </c>
    </row>
    <row r="37" spans="1:10" s="29" customFormat="1" ht="15.75">
      <c r="A37" s="114" t="s">
        <v>128</v>
      </c>
      <c r="B37" s="26" t="s">
        <v>30</v>
      </c>
      <c r="C37" s="27" t="s">
        <v>6</v>
      </c>
      <c r="D37" s="27" t="s">
        <v>96</v>
      </c>
      <c r="E37" s="21">
        <v>0</v>
      </c>
      <c r="F37" s="22">
        <v>0</v>
      </c>
      <c r="G37" s="22">
        <v>2053024</v>
      </c>
      <c r="H37" s="22">
        <v>0</v>
      </c>
      <c r="I37" s="22">
        <v>0</v>
      </c>
      <c r="J37" s="123">
        <f>SUM(G37)</f>
        <v>2053024</v>
      </c>
    </row>
    <row r="38" spans="1:10" s="29" customFormat="1" ht="47.25">
      <c r="A38" s="114" t="s">
        <v>129</v>
      </c>
      <c r="B38" s="25" t="s">
        <v>30</v>
      </c>
      <c r="C38" s="27" t="s">
        <v>77</v>
      </c>
      <c r="D38" s="27" t="s">
        <v>96</v>
      </c>
      <c r="E38" s="21">
        <v>0</v>
      </c>
      <c r="F38" s="22">
        <v>0</v>
      </c>
      <c r="G38" s="22">
        <f>4107381</f>
        <v>4107381</v>
      </c>
      <c r="H38" s="22">
        <v>0</v>
      </c>
      <c r="I38" s="22">
        <v>0</v>
      </c>
      <c r="J38" s="123">
        <f>SUM(G38)</f>
        <v>4107381</v>
      </c>
    </row>
    <row r="39" spans="1:10" s="29" customFormat="1" ht="78.75">
      <c r="A39" s="114" t="s">
        <v>130</v>
      </c>
      <c r="B39" s="25" t="s">
        <v>30</v>
      </c>
      <c r="C39" s="27" t="s">
        <v>78</v>
      </c>
      <c r="D39" s="17" t="s">
        <v>45</v>
      </c>
      <c r="E39" s="21">
        <v>0</v>
      </c>
      <c r="F39" s="22">
        <v>52619639</v>
      </c>
      <c r="G39" s="22">
        <v>0</v>
      </c>
      <c r="H39" s="22">
        <v>0</v>
      </c>
      <c r="I39" s="22">
        <v>0</v>
      </c>
      <c r="J39" s="123">
        <f>SUM(F39+G39+I39+H39)</f>
        <v>52619639</v>
      </c>
    </row>
    <row r="40" spans="1:10" s="29" customFormat="1" ht="31.5">
      <c r="A40" s="114" t="s">
        <v>131</v>
      </c>
      <c r="B40" s="25" t="s">
        <v>30</v>
      </c>
      <c r="C40" s="27" t="s">
        <v>113</v>
      </c>
      <c r="D40" s="27" t="s">
        <v>98</v>
      </c>
      <c r="E40" s="21">
        <v>0</v>
      </c>
      <c r="F40" s="22">
        <v>218250449</v>
      </c>
      <c r="G40" s="22">
        <v>0</v>
      </c>
      <c r="H40" s="22">
        <v>0</v>
      </c>
      <c r="I40" s="22">
        <v>0</v>
      </c>
      <c r="J40" s="123">
        <f>SUM(F40)</f>
        <v>218250449</v>
      </c>
    </row>
    <row r="41" spans="1:10" s="29" customFormat="1" ht="15.75">
      <c r="A41" s="114" t="s">
        <v>132</v>
      </c>
      <c r="B41" s="25" t="s">
        <v>31</v>
      </c>
      <c r="C41" s="27" t="s">
        <v>7</v>
      </c>
      <c r="D41" s="27" t="s">
        <v>96</v>
      </c>
      <c r="E41" s="21">
        <v>0</v>
      </c>
      <c r="F41" s="22">
        <v>21936503</v>
      </c>
      <c r="G41" s="22">
        <v>0</v>
      </c>
      <c r="H41" s="22">
        <v>0</v>
      </c>
      <c r="I41" s="22">
        <v>0</v>
      </c>
      <c r="J41" s="123">
        <f aca="true" t="shared" si="1" ref="J41:J58">SUM(F41+G41+I41)</f>
        <v>21936503</v>
      </c>
    </row>
    <row r="42" spans="1:10" s="29" customFormat="1" ht="31.5">
      <c r="A42" s="114" t="s">
        <v>133</v>
      </c>
      <c r="B42" s="25" t="s">
        <v>32</v>
      </c>
      <c r="C42" s="27" t="s">
        <v>114</v>
      </c>
      <c r="D42" s="27" t="s">
        <v>98</v>
      </c>
      <c r="E42" s="21">
        <v>0</v>
      </c>
      <c r="F42" s="22">
        <v>1629490397</v>
      </c>
      <c r="G42" s="22">
        <v>0</v>
      </c>
      <c r="H42" s="22">
        <v>0</v>
      </c>
      <c r="I42" s="22">
        <v>0</v>
      </c>
      <c r="J42" s="123">
        <f t="shared" si="1"/>
        <v>1629490397</v>
      </c>
    </row>
    <row r="43" spans="1:10" s="29" customFormat="1" ht="31.5">
      <c r="A43" s="114" t="s">
        <v>134</v>
      </c>
      <c r="B43" s="25" t="s">
        <v>38</v>
      </c>
      <c r="C43" s="27" t="s">
        <v>79</v>
      </c>
      <c r="D43" s="27" t="s">
        <v>99</v>
      </c>
      <c r="E43" s="21">
        <v>0</v>
      </c>
      <c r="F43" s="22">
        <v>1055589683</v>
      </c>
      <c r="G43" s="22">
        <v>0</v>
      </c>
      <c r="H43" s="22">
        <v>0</v>
      </c>
      <c r="I43" s="22">
        <v>0</v>
      </c>
      <c r="J43" s="123">
        <f t="shared" si="1"/>
        <v>1055589683</v>
      </c>
    </row>
    <row r="44" spans="1:10" s="29" customFormat="1" ht="31.5">
      <c r="A44" s="114" t="s">
        <v>135</v>
      </c>
      <c r="B44" s="25" t="s">
        <v>39</v>
      </c>
      <c r="C44" s="27" t="s">
        <v>80</v>
      </c>
      <c r="D44" s="161" t="s">
        <v>45</v>
      </c>
      <c r="E44" s="21">
        <v>0</v>
      </c>
      <c r="F44" s="22">
        <v>445637818</v>
      </c>
      <c r="G44" s="22">
        <v>0</v>
      </c>
      <c r="H44" s="22">
        <v>0</v>
      </c>
      <c r="I44" s="22">
        <v>0</v>
      </c>
      <c r="J44" s="123">
        <f t="shared" si="1"/>
        <v>445637818</v>
      </c>
    </row>
    <row r="45" spans="1:10" s="29" customFormat="1" ht="31.5">
      <c r="A45" s="114" t="s">
        <v>136</v>
      </c>
      <c r="B45" s="25" t="s">
        <v>39</v>
      </c>
      <c r="C45" s="27" t="s">
        <v>105</v>
      </c>
      <c r="D45" s="161"/>
      <c r="E45" s="21">
        <v>0</v>
      </c>
      <c r="F45" s="22">
        <v>30968648</v>
      </c>
      <c r="G45" s="22">
        <v>0</v>
      </c>
      <c r="H45" s="22">
        <v>0</v>
      </c>
      <c r="I45" s="22">
        <v>0</v>
      </c>
      <c r="J45" s="123">
        <f t="shared" si="1"/>
        <v>30968648</v>
      </c>
    </row>
    <row r="46" spans="1:10" s="29" customFormat="1" ht="31.5">
      <c r="A46" s="114" t="s">
        <v>137</v>
      </c>
      <c r="B46" s="25" t="s">
        <v>39</v>
      </c>
      <c r="C46" s="27" t="s">
        <v>105</v>
      </c>
      <c r="D46" s="161"/>
      <c r="E46" s="21">
        <v>0</v>
      </c>
      <c r="F46" s="22">
        <v>13300000</v>
      </c>
      <c r="G46" s="22">
        <v>0</v>
      </c>
      <c r="H46" s="22">
        <v>0</v>
      </c>
      <c r="I46" s="22">
        <v>0</v>
      </c>
      <c r="J46" s="123">
        <f t="shared" si="1"/>
        <v>13300000</v>
      </c>
    </row>
    <row r="47" spans="1:10" s="29" customFormat="1" ht="31.5">
      <c r="A47" s="114" t="s">
        <v>138</v>
      </c>
      <c r="B47" s="25" t="s">
        <v>33</v>
      </c>
      <c r="C47" s="27" t="s">
        <v>14</v>
      </c>
      <c r="D47" s="27" t="s">
        <v>98</v>
      </c>
      <c r="E47" s="21">
        <v>0</v>
      </c>
      <c r="F47" s="22">
        <v>1091504161</v>
      </c>
      <c r="G47" s="22">
        <v>0</v>
      </c>
      <c r="H47" s="22">
        <v>0</v>
      </c>
      <c r="I47" s="22">
        <v>0</v>
      </c>
      <c r="J47" s="123">
        <f t="shared" si="1"/>
        <v>1091504161</v>
      </c>
    </row>
    <row r="48" spans="1:10" s="29" customFormat="1" ht="31.5">
      <c r="A48" s="114" t="s">
        <v>139</v>
      </c>
      <c r="B48" s="25" t="s">
        <v>40</v>
      </c>
      <c r="C48" s="27" t="s">
        <v>81</v>
      </c>
      <c r="D48" s="153" t="s">
        <v>45</v>
      </c>
      <c r="E48" s="21">
        <v>0</v>
      </c>
      <c r="F48" s="22">
        <v>546200000</v>
      </c>
      <c r="G48" s="22">
        <v>0</v>
      </c>
      <c r="H48" s="22">
        <v>0</v>
      </c>
      <c r="I48" s="22">
        <v>0</v>
      </c>
      <c r="J48" s="123">
        <f t="shared" si="1"/>
        <v>546200000</v>
      </c>
    </row>
    <row r="49" spans="1:10" s="29" customFormat="1" ht="31.5">
      <c r="A49" s="114" t="s">
        <v>140</v>
      </c>
      <c r="B49" s="25" t="s">
        <v>40</v>
      </c>
      <c r="C49" s="27" t="s">
        <v>82</v>
      </c>
      <c r="D49" s="146"/>
      <c r="E49" s="21">
        <v>0</v>
      </c>
      <c r="F49" s="22">
        <v>22730000</v>
      </c>
      <c r="G49" s="22">
        <v>0</v>
      </c>
      <c r="H49" s="22">
        <v>0</v>
      </c>
      <c r="I49" s="22">
        <v>0</v>
      </c>
      <c r="J49" s="123">
        <f t="shared" si="1"/>
        <v>22730000</v>
      </c>
    </row>
    <row r="50" spans="1:10" s="29" customFormat="1" ht="31.5">
      <c r="A50" s="114" t="s">
        <v>141</v>
      </c>
      <c r="B50" s="25" t="s">
        <v>40</v>
      </c>
      <c r="C50" s="27" t="s">
        <v>83</v>
      </c>
      <c r="D50" s="146"/>
      <c r="E50" s="21">
        <v>0</v>
      </c>
      <c r="F50" s="22">
        <v>23813692</v>
      </c>
      <c r="G50" s="22">
        <v>0</v>
      </c>
      <c r="H50" s="22">
        <v>0</v>
      </c>
      <c r="I50" s="22">
        <v>0</v>
      </c>
      <c r="J50" s="123">
        <f t="shared" si="1"/>
        <v>23813692</v>
      </c>
    </row>
    <row r="51" spans="1:10" s="29" customFormat="1" ht="31.5">
      <c r="A51" s="114" t="s">
        <v>142</v>
      </c>
      <c r="B51" s="25" t="s">
        <v>34</v>
      </c>
      <c r="C51" s="27" t="s">
        <v>84</v>
      </c>
      <c r="D51" s="17" t="s">
        <v>98</v>
      </c>
      <c r="E51" s="21">
        <v>0</v>
      </c>
      <c r="F51" s="35">
        <v>852039500</v>
      </c>
      <c r="G51" s="22">
        <v>0</v>
      </c>
      <c r="H51" s="22">
        <v>0</v>
      </c>
      <c r="I51" s="22">
        <v>0</v>
      </c>
      <c r="J51" s="123">
        <f t="shared" si="1"/>
        <v>852039500</v>
      </c>
    </row>
    <row r="52" spans="1:10" s="29" customFormat="1" ht="31.5">
      <c r="A52" s="114" t="s">
        <v>143</v>
      </c>
      <c r="B52" s="25" t="s">
        <v>41</v>
      </c>
      <c r="C52" s="27" t="s">
        <v>68</v>
      </c>
      <c r="D52" s="153" t="s">
        <v>45</v>
      </c>
      <c r="E52" s="21">
        <v>0</v>
      </c>
      <c r="F52" s="36">
        <v>973529268</v>
      </c>
      <c r="G52" s="22">
        <v>0</v>
      </c>
      <c r="H52" s="22">
        <v>0</v>
      </c>
      <c r="I52" s="22">
        <v>0</v>
      </c>
      <c r="J52" s="123">
        <f t="shared" si="1"/>
        <v>973529268</v>
      </c>
    </row>
    <row r="53" spans="1:10" s="29" customFormat="1" ht="31.5">
      <c r="A53" s="114" t="s">
        <v>144</v>
      </c>
      <c r="B53" s="25" t="s">
        <v>41</v>
      </c>
      <c r="C53" s="27" t="s">
        <v>84</v>
      </c>
      <c r="D53" s="146"/>
      <c r="E53" s="21">
        <v>0</v>
      </c>
      <c r="F53" s="36">
        <v>23238665</v>
      </c>
      <c r="G53" s="22">
        <v>0</v>
      </c>
      <c r="H53" s="22">
        <v>0</v>
      </c>
      <c r="I53" s="22">
        <v>0</v>
      </c>
      <c r="J53" s="123">
        <f t="shared" si="1"/>
        <v>23238665</v>
      </c>
    </row>
    <row r="54" spans="1:10" s="29" customFormat="1" ht="31.5">
      <c r="A54" s="114" t="s">
        <v>145</v>
      </c>
      <c r="B54" s="25" t="s">
        <v>41</v>
      </c>
      <c r="C54" s="27" t="s">
        <v>85</v>
      </c>
      <c r="D54" s="146"/>
      <c r="E54" s="21">
        <v>0</v>
      </c>
      <c r="F54" s="36">
        <v>8300000</v>
      </c>
      <c r="G54" s="22">
        <v>0</v>
      </c>
      <c r="H54" s="22">
        <v>0</v>
      </c>
      <c r="I54" s="22">
        <v>0</v>
      </c>
      <c r="J54" s="123">
        <f t="shared" si="1"/>
        <v>8300000</v>
      </c>
    </row>
    <row r="55" spans="1:10" s="29" customFormat="1" ht="31.5">
      <c r="A55" s="114" t="s">
        <v>146</v>
      </c>
      <c r="B55" s="25" t="s">
        <v>36</v>
      </c>
      <c r="C55" s="27" t="s">
        <v>86</v>
      </c>
      <c r="D55" s="18" t="s">
        <v>115</v>
      </c>
      <c r="E55" s="21">
        <v>0</v>
      </c>
      <c r="F55" s="36">
        <v>510000000</v>
      </c>
      <c r="G55" s="22">
        <v>0</v>
      </c>
      <c r="H55" s="22">
        <v>0</v>
      </c>
      <c r="I55" s="22">
        <v>0</v>
      </c>
      <c r="J55" s="123">
        <f t="shared" si="1"/>
        <v>510000000</v>
      </c>
    </row>
    <row r="56" spans="1:10" s="29" customFormat="1" ht="78.75">
      <c r="A56" s="114" t="s">
        <v>147</v>
      </c>
      <c r="B56" s="25" t="s">
        <v>22</v>
      </c>
      <c r="C56" s="27" t="s">
        <v>87</v>
      </c>
      <c r="D56" s="17" t="s">
        <v>45</v>
      </c>
      <c r="E56" s="21">
        <v>0</v>
      </c>
      <c r="F56" s="36">
        <v>960675344</v>
      </c>
      <c r="G56" s="22">
        <v>0</v>
      </c>
      <c r="H56" s="22">
        <v>0</v>
      </c>
      <c r="I56" s="22">
        <v>0</v>
      </c>
      <c r="J56" s="123">
        <f t="shared" si="1"/>
        <v>960675344</v>
      </c>
    </row>
    <row r="57" spans="1:10" s="29" customFormat="1" ht="47.25">
      <c r="A57" s="114" t="s">
        <v>148</v>
      </c>
      <c r="B57" s="25" t="s">
        <v>52</v>
      </c>
      <c r="C57" s="27" t="s">
        <v>88</v>
      </c>
      <c r="D57" s="18" t="s">
        <v>100</v>
      </c>
      <c r="E57" s="21">
        <v>0</v>
      </c>
      <c r="F57" s="36">
        <v>540000000</v>
      </c>
      <c r="G57" s="22">
        <v>0</v>
      </c>
      <c r="H57" s="22">
        <v>0</v>
      </c>
      <c r="I57" s="22">
        <v>0</v>
      </c>
      <c r="J57" s="123">
        <f t="shared" si="1"/>
        <v>540000000</v>
      </c>
    </row>
    <row r="58" spans="1:10" s="29" customFormat="1" ht="78.75">
      <c r="A58" s="114" t="s">
        <v>149</v>
      </c>
      <c r="B58" s="25" t="s">
        <v>22</v>
      </c>
      <c r="C58" s="27" t="s">
        <v>89</v>
      </c>
      <c r="D58" s="17" t="s">
        <v>45</v>
      </c>
      <c r="E58" s="21">
        <v>0</v>
      </c>
      <c r="F58" s="36">
        <v>1005962284</v>
      </c>
      <c r="G58" s="22">
        <v>0</v>
      </c>
      <c r="H58" s="22">
        <v>0</v>
      </c>
      <c r="I58" s="22">
        <v>0</v>
      </c>
      <c r="J58" s="123">
        <f t="shared" si="1"/>
        <v>1005962284</v>
      </c>
    </row>
    <row r="59" spans="1:10" s="29" customFormat="1" ht="47.25">
      <c r="A59" s="114" t="s">
        <v>150</v>
      </c>
      <c r="B59" s="25" t="s">
        <v>53</v>
      </c>
      <c r="C59" s="27" t="s">
        <v>90</v>
      </c>
      <c r="D59" s="18" t="s">
        <v>101</v>
      </c>
      <c r="E59" s="21">
        <v>0</v>
      </c>
      <c r="F59" s="36">
        <v>670687472</v>
      </c>
      <c r="G59" s="22">
        <v>0</v>
      </c>
      <c r="H59" s="22">
        <v>0</v>
      </c>
      <c r="I59" s="22">
        <v>0</v>
      </c>
      <c r="J59" s="123">
        <f>SUM(F59)</f>
        <v>670687472</v>
      </c>
    </row>
    <row r="60" spans="1:10" s="29" customFormat="1" ht="31.5">
      <c r="A60" s="114" t="s">
        <v>151</v>
      </c>
      <c r="B60" s="25" t="s">
        <v>57</v>
      </c>
      <c r="C60" s="27" t="s">
        <v>91</v>
      </c>
      <c r="D60" s="18" t="s">
        <v>102</v>
      </c>
      <c r="E60" s="21">
        <v>0</v>
      </c>
      <c r="F60" s="36">
        <v>0</v>
      </c>
      <c r="G60" s="22">
        <v>0</v>
      </c>
      <c r="H60" s="22">
        <v>0</v>
      </c>
      <c r="I60" s="22">
        <v>462454916</v>
      </c>
      <c r="J60" s="123">
        <f>SUM(I60)</f>
        <v>462454916</v>
      </c>
    </row>
    <row r="61" spans="1:10" s="29" customFormat="1" ht="78.75">
      <c r="A61" s="114" t="s">
        <v>152</v>
      </c>
      <c r="B61" s="25" t="s">
        <v>22</v>
      </c>
      <c r="C61" s="27" t="s">
        <v>90</v>
      </c>
      <c r="D61" s="17" t="s">
        <v>45</v>
      </c>
      <c r="E61" s="21">
        <v>0</v>
      </c>
      <c r="F61" s="36">
        <v>968020638</v>
      </c>
      <c r="G61" s="22">
        <v>0</v>
      </c>
      <c r="H61" s="22">
        <v>0</v>
      </c>
      <c r="I61" s="22">
        <v>0</v>
      </c>
      <c r="J61" s="123">
        <f>SUM(F61)</f>
        <v>968020638</v>
      </c>
    </row>
    <row r="62" spans="1:10" s="29" customFormat="1" ht="78.75">
      <c r="A62" s="114" t="s">
        <v>153</v>
      </c>
      <c r="B62" s="25" t="s">
        <v>22</v>
      </c>
      <c r="C62" s="27" t="s">
        <v>92</v>
      </c>
      <c r="D62" s="17" t="s">
        <v>45</v>
      </c>
      <c r="E62" s="21">
        <v>0</v>
      </c>
      <c r="F62" s="36">
        <v>0</v>
      </c>
      <c r="G62" s="22"/>
      <c r="H62" s="22"/>
      <c r="I62" s="22">
        <v>813578398</v>
      </c>
      <c r="J62" s="123">
        <v>813578398</v>
      </c>
    </row>
    <row r="63" spans="1:10" s="29" customFormat="1" ht="31.5">
      <c r="A63" s="114" t="s">
        <v>154</v>
      </c>
      <c r="B63" s="25" t="s">
        <v>59</v>
      </c>
      <c r="C63" s="27" t="s">
        <v>91</v>
      </c>
      <c r="D63" s="17" t="s">
        <v>103</v>
      </c>
      <c r="E63" s="37">
        <v>0.0001</v>
      </c>
      <c r="F63" s="36">
        <v>0</v>
      </c>
      <c r="G63" s="22"/>
      <c r="H63" s="22"/>
      <c r="I63" s="22">
        <v>475000000</v>
      </c>
      <c r="J63" s="123">
        <f>I63</f>
        <v>475000000</v>
      </c>
    </row>
    <row r="64" spans="1:10" s="38" customFormat="1" ht="32.25" thickBot="1">
      <c r="A64" s="120" t="s">
        <v>155</v>
      </c>
      <c r="B64" s="89" t="s">
        <v>60</v>
      </c>
      <c r="C64" s="90" t="s">
        <v>61</v>
      </c>
      <c r="D64" s="91" t="s">
        <v>62</v>
      </c>
      <c r="E64" s="92">
        <v>0</v>
      </c>
      <c r="F64" s="93">
        <v>0</v>
      </c>
      <c r="G64" s="94"/>
      <c r="H64" s="94"/>
      <c r="I64" s="94">
        <v>282296642</v>
      </c>
      <c r="J64" s="124">
        <f>I64</f>
        <v>282296642</v>
      </c>
    </row>
    <row r="65" spans="1:10" s="31" customFormat="1" ht="32.25" thickBot="1">
      <c r="A65" s="44" t="s">
        <v>46</v>
      </c>
      <c r="B65" s="48" t="s">
        <v>44</v>
      </c>
      <c r="C65" s="86"/>
      <c r="D65" s="86"/>
      <c r="E65" s="80"/>
      <c r="F65" s="49">
        <f>SUM(F34:F61)</f>
        <v>11752971077.84</v>
      </c>
      <c r="G65" s="49">
        <f>SUM(G34:G61)</f>
        <v>13958152.6</v>
      </c>
      <c r="H65" s="49">
        <f>SUM(H29:H61)</f>
        <v>0</v>
      </c>
      <c r="I65" s="49">
        <f>SUM(I57:I64)</f>
        <v>2033329956</v>
      </c>
      <c r="J65" s="81">
        <f>SUM(J34:J64)</f>
        <v>13800259186.44</v>
      </c>
    </row>
    <row r="66" spans="1:10" s="29" customFormat="1" ht="13.5" thickBot="1">
      <c r="A66" s="125"/>
      <c r="B66" s="95"/>
      <c r="C66" s="96"/>
      <c r="D66" s="96"/>
      <c r="E66" s="97"/>
      <c r="F66" s="96"/>
      <c r="G66" s="96"/>
      <c r="H66" s="96"/>
      <c r="I66" s="96"/>
      <c r="J66" s="126"/>
    </row>
    <row r="67" spans="1:10" s="29" customFormat="1" ht="63.75" thickBot="1">
      <c r="A67" s="44" t="s">
        <v>8</v>
      </c>
      <c r="B67" s="104" t="s">
        <v>63</v>
      </c>
      <c r="C67" s="105"/>
      <c r="D67" s="49"/>
      <c r="E67" s="86"/>
      <c r="F67" s="49">
        <f>SUM(F65+F25)</f>
        <v>12488880190.6</v>
      </c>
      <c r="G67" s="49">
        <f>SUM(G65+G25)-2</f>
        <v>14023514.6</v>
      </c>
      <c r="H67" s="106">
        <f>H65+H25</f>
        <v>0</v>
      </c>
      <c r="I67" s="106">
        <f>I65+I25</f>
        <v>2033329956</v>
      </c>
      <c r="J67" s="107">
        <f>SUM(J65+J25)</f>
        <v>14536233663.2</v>
      </c>
    </row>
    <row r="68" spans="1:10" s="29" customFormat="1" ht="78.75">
      <c r="A68" s="127" t="s">
        <v>8</v>
      </c>
      <c r="B68" s="98" t="s">
        <v>109</v>
      </c>
      <c r="C68" s="99"/>
      <c r="D68" s="78" t="s">
        <v>45</v>
      </c>
      <c r="E68" s="100"/>
      <c r="F68" s="101">
        <f>439532255.88+481806159+87199163.77+112284563.21+1347307+250849907.41+229423003</f>
        <v>1602442359.27</v>
      </c>
      <c r="G68" s="72"/>
      <c r="H68" s="102">
        <v>0</v>
      </c>
      <c r="I68" s="103">
        <v>485794178</v>
      </c>
      <c r="J68" s="128">
        <f>F68+I68</f>
        <v>2088236537.27</v>
      </c>
    </row>
    <row r="69" spans="1:10" s="29" customFormat="1" ht="78.75">
      <c r="A69" s="129" t="s">
        <v>8</v>
      </c>
      <c r="B69" s="16" t="s">
        <v>110</v>
      </c>
      <c r="C69" s="18" t="s">
        <v>93</v>
      </c>
      <c r="D69" s="17" t="s">
        <v>45</v>
      </c>
      <c r="E69" s="18"/>
      <c r="F69" s="35">
        <f>J69</f>
        <v>1966640</v>
      </c>
      <c r="G69" s="39"/>
      <c r="H69" s="40">
        <v>0</v>
      </c>
      <c r="I69" s="40">
        <v>0</v>
      </c>
      <c r="J69" s="130">
        <v>1966640</v>
      </c>
    </row>
    <row r="70" spans="1:10" s="29" customFormat="1" ht="78.75">
      <c r="A70" s="129" t="s">
        <v>8</v>
      </c>
      <c r="B70" s="16" t="s">
        <v>116</v>
      </c>
      <c r="C70" s="18" t="s">
        <v>118</v>
      </c>
      <c r="D70" s="17" t="s">
        <v>45</v>
      </c>
      <c r="E70" s="18"/>
      <c r="F70" s="35">
        <f>J70</f>
        <v>10868505</v>
      </c>
      <c r="G70" s="39"/>
      <c r="H70" s="40">
        <v>0</v>
      </c>
      <c r="I70" s="40">
        <v>0</v>
      </c>
      <c r="J70" s="130">
        <v>10868505</v>
      </c>
    </row>
    <row r="71" spans="1:10" s="29" customFormat="1" ht="78.75">
      <c r="A71" s="129" t="s">
        <v>46</v>
      </c>
      <c r="B71" s="16" t="s">
        <v>35</v>
      </c>
      <c r="C71" s="18" t="s">
        <v>119</v>
      </c>
      <c r="D71" s="17" t="s">
        <v>45</v>
      </c>
      <c r="E71" s="18"/>
      <c r="F71" s="35">
        <v>6923218</v>
      </c>
      <c r="G71" s="39"/>
      <c r="H71" s="40">
        <v>0</v>
      </c>
      <c r="I71" s="40">
        <v>0</v>
      </c>
      <c r="J71" s="130">
        <f>F71</f>
        <v>6923218</v>
      </c>
    </row>
    <row r="72" spans="1:10" s="29" customFormat="1" ht="78.75">
      <c r="A72" s="129" t="s">
        <v>46</v>
      </c>
      <c r="B72" s="16" t="s">
        <v>42</v>
      </c>
      <c r="C72" s="18" t="s">
        <v>120</v>
      </c>
      <c r="D72" s="17" t="s">
        <v>45</v>
      </c>
      <c r="E72" s="18"/>
      <c r="F72" s="35">
        <f>13527045+32119255</f>
        <v>45646300</v>
      </c>
      <c r="G72" s="39"/>
      <c r="H72" s="40">
        <v>0</v>
      </c>
      <c r="I72" s="41">
        <v>0</v>
      </c>
      <c r="J72" s="130">
        <f>F72+I72</f>
        <v>45646300</v>
      </c>
    </row>
    <row r="73" spans="1:10" s="29" customFormat="1" ht="48" thickBot="1">
      <c r="A73" s="131" t="s">
        <v>46</v>
      </c>
      <c r="B73" s="132" t="s">
        <v>117</v>
      </c>
      <c r="C73" s="133"/>
      <c r="D73" s="134"/>
      <c r="E73" s="135"/>
      <c r="F73" s="136">
        <f>81232010+257033</f>
        <v>81489043</v>
      </c>
      <c r="G73" s="134"/>
      <c r="H73" s="137">
        <v>0</v>
      </c>
      <c r="I73" s="138">
        <v>988824</v>
      </c>
      <c r="J73" s="139">
        <f>F73+I73</f>
        <v>82477867</v>
      </c>
    </row>
    <row r="74" spans="1:10" s="29" customFormat="1" ht="16.5" thickBot="1">
      <c r="A74" s="44" t="s">
        <v>8</v>
      </c>
      <c r="B74" s="48" t="s">
        <v>67</v>
      </c>
      <c r="C74" s="61"/>
      <c r="D74" s="62"/>
      <c r="E74" s="63"/>
      <c r="F74" s="64">
        <f>SUM(F68:F73)-1</f>
        <v>1749336064.27</v>
      </c>
      <c r="G74" s="49">
        <v>0</v>
      </c>
      <c r="H74" s="50">
        <v>0</v>
      </c>
      <c r="I74" s="65">
        <f>SUM(I68+I73)</f>
        <v>486783002</v>
      </c>
      <c r="J74" s="66">
        <f>SUM(J68:J73)</f>
        <v>2236119067.27</v>
      </c>
    </row>
    <row r="75" spans="1:10" s="29" customFormat="1" ht="4.5" customHeight="1" thickBot="1">
      <c r="A75" s="140" t="s">
        <v>8</v>
      </c>
      <c r="B75" s="54"/>
      <c r="C75" s="55"/>
      <c r="D75" s="56"/>
      <c r="E75" s="53"/>
      <c r="F75" s="57"/>
      <c r="G75" s="58"/>
      <c r="H75" s="59"/>
      <c r="I75" s="60"/>
      <c r="J75" s="141"/>
    </row>
    <row r="76" spans="1:10" s="31" customFormat="1" ht="16.5" thickBot="1">
      <c r="A76" s="44" t="s">
        <v>8</v>
      </c>
      <c r="B76" s="45" t="s">
        <v>66</v>
      </c>
      <c r="C76" s="46"/>
      <c r="D76" s="47"/>
      <c r="E76" s="48" t="s">
        <v>8</v>
      </c>
      <c r="F76" s="49">
        <f>SUM(F67+F74)</f>
        <v>14238216254.87</v>
      </c>
      <c r="G76" s="49">
        <f>SUM(G67+G72)</f>
        <v>14023514.6</v>
      </c>
      <c r="H76" s="51">
        <f>H67+H74</f>
        <v>0</v>
      </c>
      <c r="I76" s="51">
        <f>SUM(I67+I74)-3</f>
        <v>2520112955</v>
      </c>
      <c r="J76" s="52">
        <f>J67+J74-5</f>
        <v>16772352725.470001</v>
      </c>
    </row>
    <row r="78" spans="7:10" ht="12.75">
      <c r="G78" s="4" t="s">
        <v>8</v>
      </c>
      <c r="I78" s="4" t="s">
        <v>8</v>
      </c>
      <c r="J78" s="4" t="s">
        <v>8</v>
      </c>
    </row>
    <row r="79" spans="6:10" ht="12.75">
      <c r="F79" s="4"/>
      <c r="G79" s="4" t="s">
        <v>8</v>
      </c>
      <c r="I79" s="4" t="s">
        <v>8</v>
      </c>
      <c r="J79" s="5" t="s">
        <v>8</v>
      </c>
    </row>
    <row r="80" spans="6:10" ht="12.75">
      <c r="F80" s="4"/>
      <c r="G80" s="2" t="s">
        <v>8</v>
      </c>
      <c r="J80" s="5" t="s">
        <v>8</v>
      </c>
    </row>
    <row r="81" ht="12.75">
      <c r="G81" s="4" t="s">
        <v>8</v>
      </c>
    </row>
    <row r="86" ht="12.75">
      <c r="I86" s="4" t="s">
        <v>8</v>
      </c>
    </row>
    <row r="88" ht="12.75">
      <c r="F88" s="4"/>
    </row>
  </sheetData>
  <sheetProtection/>
  <mergeCells count="18">
    <mergeCell ref="D48:D50"/>
    <mergeCell ref="D52:D54"/>
    <mergeCell ref="A9:A11"/>
    <mergeCell ref="B9:B11"/>
    <mergeCell ref="C9:C11"/>
    <mergeCell ref="D9:D11"/>
    <mergeCell ref="B35:B36"/>
    <mergeCell ref="D44:D46"/>
    <mergeCell ref="B27:J27"/>
    <mergeCell ref="J9:J10"/>
    <mergeCell ref="B12:J12"/>
    <mergeCell ref="G9:G10"/>
    <mergeCell ref="H9:I9"/>
    <mergeCell ref="I1:J1"/>
    <mergeCell ref="E9:E11"/>
    <mergeCell ref="F9:F10"/>
    <mergeCell ref="H3:J3"/>
    <mergeCell ref="A6:J6"/>
  </mergeCells>
  <printOptions/>
  <pageMargins left="0.3937007874015748" right="0.3937007874015748" top="0.7874015748031497" bottom="0.3937007874015748" header="0" footer="0"/>
  <pageSetup firstPageNumber="135" useFirstPageNumber="1" fitToHeight="13" fitToWidth="1" horizontalDpi="600" verticalDpi="600" orientation="landscape" paperSize="9" scale="76" r:id="rId1"/>
  <headerFooter alignWithMargins="0">
    <oddHeader>&amp;C&amp;P</oddHeader>
  </headerFooter>
  <rowBreaks count="1" manualBreakCount="1">
    <brk id="6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Vens</dc:creator>
  <cp:keywords/>
  <dc:description/>
  <cp:lastModifiedBy>201k-1</cp:lastModifiedBy>
  <cp:lastPrinted>2017-06-26T13:15:29Z</cp:lastPrinted>
  <dcterms:created xsi:type="dcterms:W3CDTF">2002-01-22T04:43:44Z</dcterms:created>
  <dcterms:modified xsi:type="dcterms:W3CDTF">2017-06-26T13:15:31Z</dcterms:modified>
  <cp:category/>
  <cp:version/>
  <cp:contentType/>
  <cp:contentStatus/>
</cp:coreProperties>
</file>