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820" tabRatio="390"/>
  </bookViews>
  <sheets>
    <sheet name="Приложение № 2 (1588)" sheetId="1" r:id="rId1"/>
  </sheets>
  <definedNames>
    <definedName name="_xlnm.Print_Titles" localSheetId="0">'Приложение № 2 (1588)'!$A:$C,'Приложение № 2 (1588)'!$15:$15</definedName>
    <definedName name="_xlnm.Print_Area" localSheetId="0">'Приложение № 2 (1588)'!$A$1:$CW$310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09" i="1" l="1"/>
  <c r="AZ309" i="1"/>
  <c r="CI299" i="1" l="1"/>
  <c r="AC251" i="1"/>
  <c r="Z251" i="1"/>
  <c r="Y251" i="1"/>
  <c r="X251" i="1"/>
  <c r="W251" i="1"/>
  <c r="V251" i="1"/>
  <c r="BI298" i="1"/>
  <c r="CV297" i="1" l="1"/>
  <c r="CU297" i="1"/>
  <c r="CR297" i="1"/>
  <c r="CQ297" i="1"/>
  <c r="CP297" i="1"/>
  <c r="CO297" i="1"/>
  <c r="CN297" i="1"/>
  <c r="CM297" i="1"/>
  <c r="CL297" i="1"/>
  <c r="CJ297" i="1"/>
  <c r="CI297" i="1"/>
  <c r="CH297" i="1"/>
  <c r="CG297" i="1"/>
  <c r="CF297" i="1"/>
  <c r="CD297" i="1"/>
  <c r="CC297" i="1"/>
  <c r="BY297" i="1"/>
  <c r="BX297" i="1"/>
  <c r="BW297" i="1"/>
  <c r="BV297" i="1"/>
  <c r="BU297" i="1"/>
  <c r="BT297" i="1"/>
  <c r="BS297" i="1"/>
  <c r="BR297" i="1"/>
  <c r="BQ297" i="1"/>
  <c r="BP297" i="1"/>
  <c r="BO297" i="1"/>
  <c r="BM297" i="1"/>
  <c r="BL297" i="1"/>
  <c r="BJ297" i="1"/>
  <c r="BI297" i="1"/>
  <c r="BH297" i="1"/>
  <c r="BG297" i="1"/>
  <c r="BE297" i="1"/>
  <c r="BD297" i="1"/>
  <c r="BC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O297" i="1"/>
  <c r="N297" i="1"/>
  <c r="M297" i="1"/>
  <c r="L297" i="1"/>
  <c r="K297" i="1"/>
  <c r="J297" i="1"/>
  <c r="H297" i="1"/>
  <c r="G297" i="1"/>
  <c r="CT299" i="1"/>
  <c r="CS299" i="1" s="1"/>
  <c r="CK299" i="1"/>
  <c r="CE299" i="1"/>
  <c r="CB299" i="1"/>
  <c r="BN299" i="1"/>
  <c r="BK299" i="1"/>
  <c r="BF299" i="1"/>
  <c r="BB299" i="1"/>
  <c r="AE299" i="1"/>
  <c r="U299" i="1"/>
  <c r="P299" i="1"/>
  <c r="I299" i="1"/>
  <c r="F299" i="1" l="1"/>
  <c r="CA299" i="1"/>
  <c r="BZ299" i="1" s="1"/>
  <c r="BA299" i="1"/>
  <c r="E299" i="1" l="1"/>
  <c r="D299" i="1" l="1"/>
  <c r="CM253" i="1" l="1"/>
  <c r="AI253" i="1"/>
  <c r="AH253" i="1"/>
  <c r="O253" i="1"/>
  <c r="CD249" i="1" l="1"/>
  <c r="AI249" i="1"/>
  <c r="AZ243" i="1"/>
  <c r="AZ238" i="1"/>
  <c r="Y260" i="1"/>
  <c r="X260" i="1"/>
  <c r="W260" i="1"/>
  <c r="V260" i="1"/>
  <c r="Y259" i="1"/>
  <c r="X259" i="1"/>
  <c r="W259" i="1"/>
  <c r="V258" i="1"/>
  <c r="T256" i="1"/>
  <c r="AC255" i="1"/>
  <c r="Z255" i="1"/>
  <c r="Y255" i="1"/>
  <c r="X255" i="1"/>
  <c r="X253" i="1"/>
  <c r="V253" i="1"/>
  <c r="AC247" i="1"/>
  <c r="Y247" i="1"/>
  <c r="W247" i="1"/>
  <c r="AA246" i="1"/>
  <c r="AC245" i="1"/>
  <c r="Z245" i="1"/>
  <c r="W245" i="1"/>
  <c r="V245" i="1"/>
  <c r="T245" i="1"/>
  <c r="Z243" i="1"/>
  <c r="Y243" i="1"/>
  <c r="X243" i="1"/>
  <c r="W243" i="1"/>
  <c r="V243" i="1"/>
  <c r="T243" i="1"/>
  <c r="X242" i="1"/>
  <c r="W242" i="1"/>
  <c r="AC241" i="1"/>
  <c r="Z241" i="1"/>
  <c r="Y241" i="1"/>
  <c r="X241" i="1"/>
  <c r="W241" i="1"/>
  <c r="V241" i="1"/>
  <c r="AC240" i="1"/>
  <c r="Y240" i="1"/>
  <c r="X240" i="1"/>
  <c r="W240" i="1"/>
  <c r="V240" i="1"/>
  <c r="T240" i="1"/>
  <c r="Z239" i="1"/>
  <c r="X239" i="1"/>
  <c r="W239" i="1"/>
  <c r="V239" i="1"/>
  <c r="X238" i="1"/>
  <c r="W238" i="1"/>
  <c r="V238" i="1"/>
  <c r="H257" i="1"/>
  <c r="G257" i="1"/>
  <c r="H256" i="1"/>
  <c r="G256" i="1"/>
  <c r="H255" i="1"/>
  <c r="G255" i="1"/>
  <c r="J254" i="1"/>
  <c r="J253" i="1"/>
  <c r="G252" i="1"/>
  <c r="J247" i="1"/>
  <c r="H247" i="1"/>
  <c r="G247" i="1"/>
  <c r="H246" i="1"/>
  <c r="G246" i="1"/>
  <c r="H245" i="1"/>
  <c r="L243" i="1"/>
  <c r="H243" i="1"/>
  <c r="G243" i="1"/>
  <c r="H242" i="1"/>
  <c r="G242" i="1"/>
  <c r="L241" i="1"/>
  <c r="H241" i="1"/>
  <c r="G241" i="1"/>
  <c r="H240" i="1"/>
  <c r="G240" i="1"/>
  <c r="L239" i="1"/>
  <c r="K239" i="1"/>
  <c r="H239" i="1"/>
  <c r="G239" i="1"/>
  <c r="L238" i="1"/>
  <c r="G238" i="1"/>
  <c r="H237" i="1"/>
  <c r="G237" i="1"/>
  <c r="AZ307" i="1" l="1"/>
  <c r="AZ304" i="1"/>
  <c r="AZ303" i="1"/>
  <c r="BY305" i="1"/>
  <c r="CO301" i="1"/>
  <c r="CM301" i="1"/>
  <c r="CL301" i="1"/>
  <c r="CJ301" i="1"/>
  <c r="CI301" i="1"/>
  <c r="CH301" i="1"/>
  <c r="CG301" i="1"/>
  <c r="CF301" i="1"/>
  <c r="AZ301" i="1"/>
  <c r="BH296" i="1" l="1"/>
  <c r="AZ294" i="1"/>
  <c r="BI292" i="1"/>
  <c r="BG291" i="1"/>
  <c r="BI290" i="1"/>
  <c r="BI289" i="1"/>
  <c r="BI288" i="1"/>
  <c r="BI287" i="1"/>
  <c r="BI286" i="1"/>
  <c r="BI285" i="1"/>
  <c r="CT290" i="1"/>
  <c r="CS290" i="1" s="1"/>
  <c r="CK290" i="1"/>
  <c r="CE290" i="1"/>
  <c r="CB290" i="1"/>
  <c r="BN290" i="1"/>
  <c r="BK290" i="1"/>
  <c r="BF290" i="1"/>
  <c r="BB290" i="1"/>
  <c r="AE290" i="1"/>
  <c r="U290" i="1"/>
  <c r="P290" i="1"/>
  <c r="I290" i="1"/>
  <c r="CT289" i="1"/>
  <c r="CS289" i="1" s="1"/>
  <c r="CK289" i="1"/>
  <c r="CE289" i="1"/>
  <c r="CB289" i="1"/>
  <c r="BN289" i="1"/>
  <c r="BK289" i="1"/>
  <c r="BF289" i="1"/>
  <c r="BB289" i="1"/>
  <c r="AE289" i="1"/>
  <c r="U289" i="1"/>
  <c r="P289" i="1"/>
  <c r="I289" i="1"/>
  <c r="CT288" i="1"/>
  <c r="CS288" i="1" s="1"/>
  <c r="CK288" i="1"/>
  <c r="CE288" i="1"/>
  <c r="CB288" i="1"/>
  <c r="BN288" i="1"/>
  <c r="BK288" i="1"/>
  <c r="BF288" i="1"/>
  <c r="BB288" i="1"/>
  <c r="AE288" i="1"/>
  <c r="U288" i="1"/>
  <c r="P288" i="1"/>
  <c r="I288" i="1"/>
  <c r="CT287" i="1"/>
  <c r="CS287" i="1" s="1"/>
  <c r="CK287" i="1"/>
  <c r="CE287" i="1"/>
  <c r="CB287" i="1"/>
  <c r="BN287" i="1"/>
  <c r="BK287" i="1"/>
  <c r="BF287" i="1"/>
  <c r="BB287" i="1"/>
  <c r="AE287" i="1"/>
  <c r="U287" i="1"/>
  <c r="P287" i="1"/>
  <c r="I287" i="1"/>
  <c r="CT286" i="1"/>
  <c r="CS286" i="1" s="1"/>
  <c r="CK286" i="1"/>
  <c r="CE286" i="1"/>
  <c r="CB286" i="1"/>
  <c r="BN286" i="1"/>
  <c r="BK286" i="1"/>
  <c r="BF286" i="1"/>
  <c r="BB286" i="1"/>
  <c r="AE286" i="1"/>
  <c r="U286" i="1"/>
  <c r="P286" i="1"/>
  <c r="I286" i="1"/>
  <c r="CT285" i="1"/>
  <c r="CS285" i="1" s="1"/>
  <c r="CK285" i="1"/>
  <c r="CE285" i="1"/>
  <c r="CB285" i="1"/>
  <c r="BN285" i="1"/>
  <c r="BK285" i="1"/>
  <c r="BF285" i="1"/>
  <c r="BB285" i="1"/>
  <c r="AE285" i="1"/>
  <c r="U285" i="1"/>
  <c r="P285" i="1"/>
  <c r="I285" i="1"/>
  <c r="AZ284" i="1"/>
  <c r="CO276" i="1"/>
  <c r="CA289" i="1" l="1"/>
  <c r="BA290" i="1"/>
  <c r="F289" i="1"/>
  <c r="F288" i="1"/>
  <c r="F290" i="1"/>
  <c r="CA286" i="1"/>
  <c r="CA288" i="1"/>
  <c r="BA289" i="1"/>
  <c r="F286" i="1"/>
  <c r="CA285" i="1"/>
  <c r="CA287" i="1"/>
  <c r="CA290" i="1"/>
  <c r="F287" i="1"/>
  <c r="BA285" i="1"/>
  <c r="F285" i="1"/>
  <c r="BA287" i="1"/>
  <c r="BA288" i="1"/>
  <c r="BA286" i="1"/>
  <c r="BZ288" i="1" l="1"/>
  <c r="BZ286" i="1"/>
  <c r="BZ290" i="1"/>
  <c r="BZ285" i="1"/>
  <c r="E290" i="1"/>
  <c r="D290" i="1" s="1"/>
  <c r="BZ287" i="1"/>
  <c r="E285" i="1"/>
  <c r="D285" i="1" s="1"/>
  <c r="E288" i="1"/>
  <c r="E289" i="1"/>
  <c r="BZ289" i="1"/>
  <c r="E286" i="1"/>
  <c r="E287" i="1"/>
  <c r="CO274" i="1"/>
  <c r="CO273" i="1"/>
  <c r="CT273" i="1"/>
  <c r="CS273" i="1" s="1"/>
  <c r="CK273" i="1"/>
  <c r="CE273" i="1"/>
  <c r="CB273" i="1"/>
  <c r="BN273" i="1"/>
  <c r="BK273" i="1"/>
  <c r="BF273" i="1"/>
  <c r="BB273" i="1"/>
  <c r="AE273" i="1"/>
  <c r="U273" i="1"/>
  <c r="P273" i="1"/>
  <c r="I273" i="1"/>
  <c r="CO271" i="1"/>
  <c r="CO263" i="1"/>
  <c r="D287" i="1" l="1"/>
  <c r="D288" i="1"/>
  <c r="D286" i="1"/>
  <c r="D289" i="1"/>
  <c r="F273" i="1"/>
  <c r="CA273" i="1"/>
  <c r="BZ273" i="1" s="1"/>
  <c r="BA273" i="1"/>
  <c r="CO261" i="1"/>
  <c r="E273" i="1" l="1"/>
  <c r="D273" i="1" s="1"/>
  <c r="CT263" i="1" l="1"/>
  <c r="CS263" i="1" s="1"/>
  <c r="CK263" i="1"/>
  <c r="CE263" i="1"/>
  <c r="CB263" i="1"/>
  <c r="BN263" i="1"/>
  <c r="BK263" i="1"/>
  <c r="BF263" i="1"/>
  <c r="BB263" i="1"/>
  <c r="AE263" i="1"/>
  <c r="U263" i="1"/>
  <c r="P263" i="1"/>
  <c r="I263" i="1"/>
  <c r="AZ262" i="1"/>
  <c r="BI234" i="1"/>
  <c r="CK234" i="1"/>
  <c r="CE234" i="1"/>
  <c r="CB234" i="1"/>
  <c r="BN234" i="1"/>
  <c r="BK234" i="1"/>
  <c r="BF234" i="1"/>
  <c r="BB234" i="1"/>
  <c r="AE234" i="1"/>
  <c r="U234" i="1"/>
  <c r="P234" i="1"/>
  <c r="O234" i="1"/>
  <c r="I234" i="1"/>
  <c r="CD228" i="1"/>
  <c r="AZ228" i="1"/>
  <c r="AH228" i="1"/>
  <c r="CR226" i="1"/>
  <c r="BI216" i="1"/>
  <c r="BC215" i="1"/>
  <c r="AB203" i="1"/>
  <c r="CA263" i="1" l="1"/>
  <c r="CA234" i="1"/>
  <c r="BA234" i="1"/>
  <c r="F263" i="1"/>
  <c r="BA263" i="1"/>
  <c r="F234" i="1"/>
  <c r="E234" i="1" l="1"/>
  <c r="BZ234" i="1"/>
  <c r="BZ263" i="1"/>
  <c r="E263" i="1"/>
  <c r="AZ184" i="1"/>
  <c r="L184" i="1"/>
  <c r="D263" i="1" l="1"/>
  <c r="D234" i="1"/>
  <c r="BX180" i="1"/>
  <c r="BO180" i="1"/>
  <c r="BC100" i="1"/>
  <c r="N85" i="1"/>
  <c r="M85" i="1"/>
  <c r="BY75" i="1"/>
  <c r="BX75" i="1"/>
  <c r="CP282" i="1" l="1"/>
  <c r="CQ282" i="1"/>
  <c r="CR282" i="1"/>
  <c r="CP213" i="1"/>
  <c r="CQ213" i="1"/>
  <c r="CR213" i="1"/>
  <c r="CP179" i="1"/>
  <c r="CQ179" i="1"/>
  <c r="CR179" i="1"/>
  <c r="CP166" i="1"/>
  <c r="CQ166" i="1"/>
  <c r="CR166" i="1"/>
  <c r="CP157" i="1"/>
  <c r="CQ157" i="1"/>
  <c r="CR157" i="1"/>
  <c r="CP143" i="1"/>
  <c r="CQ143" i="1"/>
  <c r="CR143" i="1"/>
  <c r="CP122" i="1"/>
  <c r="CQ122" i="1"/>
  <c r="CR122" i="1"/>
  <c r="CP111" i="1"/>
  <c r="CQ111" i="1"/>
  <c r="CR111" i="1"/>
  <c r="CP104" i="1"/>
  <c r="CQ104" i="1"/>
  <c r="CR104" i="1"/>
  <c r="CP101" i="1"/>
  <c r="CQ101" i="1"/>
  <c r="CR101" i="1"/>
  <c r="CP98" i="1"/>
  <c r="CQ98" i="1"/>
  <c r="CR98" i="1"/>
  <c r="CP86" i="1"/>
  <c r="CQ86" i="1"/>
  <c r="CR86" i="1"/>
  <c r="CP68" i="1"/>
  <c r="CQ68" i="1"/>
  <c r="CR68" i="1"/>
  <c r="CP63" i="1"/>
  <c r="CQ63" i="1"/>
  <c r="CR63" i="1"/>
  <c r="CP60" i="1"/>
  <c r="CQ60" i="1"/>
  <c r="CR60" i="1"/>
  <c r="CP49" i="1"/>
  <c r="CQ49" i="1"/>
  <c r="CR49" i="1"/>
  <c r="CP17" i="1"/>
  <c r="CQ17" i="1"/>
  <c r="CR17" i="1"/>
  <c r="CN223" i="1"/>
  <c r="CR223" i="1"/>
  <c r="CQ226" i="1"/>
  <c r="CP226" i="1" l="1"/>
  <c r="CR217" i="1"/>
  <c r="CR310" i="1"/>
  <c r="CQ223" i="1"/>
  <c r="CU18" i="1"/>
  <c r="CV18" i="1"/>
  <c r="CT19" i="1"/>
  <c r="CT18" i="1" s="1"/>
  <c r="CU20" i="1"/>
  <c r="CV20" i="1"/>
  <c r="CT21" i="1"/>
  <c r="CT22" i="1"/>
  <c r="CS22" i="1" s="1"/>
  <c r="CT23" i="1"/>
  <c r="CS23" i="1" s="1"/>
  <c r="CU24" i="1"/>
  <c r="CV24" i="1"/>
  <c r="CT25" i="1"/>
  <c r="CS25" i="1" s="1"/>
  <c r="CT26" i="1"/>
  <c r="CS26" i="1" s="1"/>
  <c r="CT27" i="1"/>
  <c r="CS27" i="1" s="1"/>
  <c r="CT28" i="1"/>
  <c r="CS28" i="1" s="1"/>
  <c r="CT29" i="1"/>
  <c r="CS29" i="1" s="1"/>
  <c r="CT30" i="1"/>
  <c r="CS30" i="1" s="1"/>
  <c r="CT31" i="1"/>
  <c r="CS31" i="1" s="1"/>
  <c r="CT32" i="1"/>
  <c r="CS32" i="1" s="1"/>
  <c r="CT33" i="1"/>
  <c r="CS33" i="1" s="1"/>
  <c r="CT34" i="1"/>
  <c r="CS34" i="1" s="1"/>
  <c r="CT35" i="1"/>
  <c r="CS35" i="1" s="1"/>
  <c r="CT36" i="1"/>
  <c r="CS36" i="1" s="1"/>
  <c r="CT37" i="1"/>
  <c r="CS37" i="1" s="1"/>
  <c r="CU38" i="1"/>
  <c r="CV38" i="1"/>
  <c r="CT39" i="1"/>
  <c r="CT38" i="1" s="1"/>
  <c r="CU40" i="1"/>
  <c r="CV40" i="1"/>
  <c r="CT41" i="1"/>
  <c r="CT42" i="1"/>
  <c r="CS42" i="1" s="1"/>
  <c r="CT43" i="1"/>
  <c r="CS43" i="1" s="1"/>
  <c r="CT44" i="1"/>
  <c r="CS44" i="1" s="1"/>
  <c r="CU45" i="1"/>
  <c r="CV45" i="1"/>
  <c r="CT46" i="1"/>
  <c r="CT45" i="1" s="1"/>
  <c r="CU47" i="1"/>
  <c r="CV47" i="1"/>
  <c r="CT48" i="1"/>
  <c r="CT47" i="1" s="1"/>
  <c r="CU50" i="1"/>
  <c r="CV50" i="1"/>
  <c r="CT51" i="1"/>
  <c r="CS51" i="1" s="1"/>
  <c r="CS50" i="1" s="1"/>
  <c r="CU52" i="1"/>
  <c r="CV52" i="1"/>
  <c r="CT53" i="1"/>
  <c r="CT52" i="1" s="1"/>
  <c r="CU54" i="1"/>
  <c r="CV54" i="1"/>
  <c r="CT55" i="1"/>
  <c r="CT54" i="1" s="1"/>
  <c r="CU56" i="1"/>
  <c r="CV56" i="1"/>
  <c r="CT57" i="1"/>
  <c r="CS57" i="1" s="1"/>
  <c r="CS56" i="1" s="1"/>
  <c r="CU58" i="1"/>
  <c r="CV58" i="1"/>
  <c r="CT59" i="1"/>
  <c r="CS59" i="1" s="1"/>
  <c r="CS58" i="1" s="1"/>
  <c r="CU61" i="1"/>
  <c r="CU60" i="1" s="1"/>
  <c r="CV61" i="1"/>
  <c r="CV60" i="1" s="1"/>
  <c r="CT62" i="1"/>
  <c r="CS62" i="1" s="1"/>
  <c r="CS61" i="1" s="1"/>
  <c r="CS60" i="1" s="1"/>
  <c r="CU64" i="1"/>
  <c r="CV64" i="1"/>
  <c r="CT65" i="1"/>
  <c r="CT64" i="1" s="1"/>
  <c r="CU66" i="1"/>
  <c r="CV66" i="1"/>
  <c r="CT67" i="1"/>
  <c r="CS67" i="1" s="1"/>
  <c r="CS66" i="1" s="1"/>
  <c r="CU69" i="1"/>
  <c r="CV69" i="1"/>
  <c r="CT70" i="1"/>
  <c r="CT69" i="1" s="1"/>
  <c r="CU71" i="1"/>
  <c r="CV71" i="1"/>
  <c r="CT72" i="1"/>
  <c r="CS72" i="1" s="1"/>
  <c r="CT73" i="1"/>
  <c r="CS73" i="1" s="1"/>
  <c r="CU74" i="1"/>
  <c r="CV74" i="1"/>
  <c r="CT75" i="1"/>
  <c r="CS75" i="1" s="1"/>
  <c r="CS74" i="1" s="1"/>
  <c r="CU76" i="1"/>
  <c r="CV76" i="1"/>
  <c r="CT77" i="1"/>
  <c r="CS77" i="1" s="1"/>
  <c r="CS76" i="1" s="1"/>
  <c r="CU78" i="1"/>
  <c r="CV78" i="1"/>
  <c r="CT79" i="1"/>
  <c r="CT78" i="1" s="1"/>
  <c r="CU80" i="1"/>
  <c r="CV80" i="1"/>
  <c r="CT81" i="1"/>
  <c r="CT80" i="1" s="1"/>
  <c r="CU82" i="1"/>
  <c r="CV82" i="1"/>
  <c r="CT83" i="1"/>
  <c r="CS83" i="1" s="1"/>
  <c r="CS82" i="1" s="1"/>
  <c r="CU84" i="1"/>
  <c r="CV84" i="1"/>
  <c r="CT85" i="1"/>
  <c r="CS85" i="1" s="1"/>
  <c r="CS84" i="1" s="1"/>
  <c r="CU87" i="1"/>
  <c r="CV87" i="1"/>
  <c r="CT88" i="1"/>
  <c r="CS88" i="1" s="1"/>
  <c r="CT89" i="1"/>
  <c r="CS89" i="1" s="1"/>
  <c r="CU90" i="1"/>
  <c r="CV90" i="1"/>
  <c r="CT91" i="1"/>
  <c r="CS91" i="1" s="1"/>
  <c r="CT92" i="1"/>
  <c r="CS92" i="1" s="1"/>
  <c r="CT93" i="1"/>
  <c r="CS93" i="1" s="1"/>
  <c r="CT94" i="1"/>
  <c r="CS94" i="1" s="1"/>
  <c r="CT95" i="1"/>
  <c r="CS95" i="1" s="1"/>
  <c r="CT96" i="1"/>
  <c r="CS96" i="1" s="1"/>
  <c r="CT97" i="1"/>
  <c r="CS97" i="1" s="1"/>
  <c r="CU99" i="1"/>
  <c r="CU98" i="1" s="1"/>
  <c r="CV99" i="1"/>
  <c r="CV98" i="1" s="1"/>
  <c r="CT100" i="1"/>
  <c r="CS100" i="1" s="1"/>
  <c r="CS99" i="1" s="1"/>
  <c r="CS98" i="1" s="1"/>
  <c r="CU102" i="1"/>
  <c r="CU101" i="1" s="1"/>
  <c r="CV102" i="1"/>
  <c r="CV101" i="1" s="1"/>
  <c r="CT103" i="1"/>
  <c r="CS103" i="1" s="1"/>
  <c r="CS102" i="1" s="1"/>
  <c r="CS101" i="1" s="1"/>
  <c r="CU105" i="1"/>
  <c r="CV105" i="1"/>
  <c r="CT106" i="1"/>
  <c r="CT105" i="1" s="1"/>
  <c r="CU107" i="1"/>
  <c r="CV107" i="1"/>
  <c r="CT108" i="1"/>
  <c r="CS108" i="1" s="1"/>
  <c r="CS107" i="1" s="1"/>
  <c r="CU109" i="1"/>
  <c r="CV109" i="1"/>
  <c r="CT110" i="1"/>
  <c r="CS110" i="1" s="1"/>
  <c r="CS109" i="1" s="1"/>
  <c r="CU112" i="1"/>
  <c r="CV112" i="1"/>
  <c r="CT113" i="1"/>
  <c r="CS113" i="1" s="1"/>
  <c r="CT114" i="1"/>
  <c r="CS114" i="1" s="1"/>
  <c r="CU115" i="1"/>
  <c r="CV115" i="1"/>
  <c r="CT116" i="1"/>
  <c r="CS116" i="1" s="1"/>
  <c r="CS115" i="1" s="1"/>
  <c r="CU117" i="1"/>
  <c r="CV117" i="1"/>
  <c r="CT118" i="1"/>
  <c r="CS118" i="1" s="1"/>
  <c r="CT119" i="1"/>
  <c r="CS119" i="1" s="1"/>
  <c r="CU120" i="1"/>
  <c r="CV120" i="1"/>
  <c r="CT121" i="1"/>
  <c r="CS121" i="1" s="1"/>
  <c r="CS120" i="1" s="1"/>
  <c r="CU123" i="1"/>
  <c r="CV123" i="1"/>
  <c r="CT124" i="1"/>
  <c r="CS124" i="1" s="1"/>
  <c r="CT125" i="1"/>
  <c r="CS125" i="1" s="1"/>
  <c r="CT126" i="1"/>
  <c r="CS126" i="1" s="1"/>
  <c r="CU127" i="1"/>
  <c r="CV127" i="1"/>
  <c r="CT128" i="1"/>
  <c r="CT129" i="1"/>
  <c r="CS129" i="1" s="1"/>
  <c r="CT130" i="1"/>
  <c r="CS130" i="1" s="1"/>
  <c r="CU131" i="1"/>
  <c r="CV131" i="1"/>
  <c r="CT132" i="1"/>
  <c r="CT133" i="1"/>
  <c r="CS133" i="1" s="1"/>
  <c r="CT134" i="1"/>
  <c r="CS134" i="1" s="1"/>
  <c r="CU135" i="1"/>
  <c r="CV135" i="1"/>
  <c r="CT136" i="1"/>
  <c r="CS136" i="1" s="1"/>
  <c r="CS135" i="1" s="1"/>
  <c r="CU137" i="1"/>
  <c r="CV137" i="1"/>
  <c r="CT138" i="1"/>
  <c r="CT137" i="1" s="1"/>
  <c r="CU139" i="1"/>
  <c r="CV139" i="1"/>
  <c r="CT140" i="1"/>
  <c r="CT141" i="1"/>
  <c r="CS141" i="1" s="1"/>
  <c r="CT142" i="1"/>
  <c r="CS142" i="1" s="1"/>
  <c r="CU144" i="1"/>
  <c r="CV144" i="1"/>
  <c r="CT145" i="1"/>
  <c r="CS145" i="1" s="1"/>
  <c r="CT146" i="1"/>
  <c r="CS146" i="1" s="1"/>
  <c r="CT147" i="1"/>
  <c r="CS147" i="1" s="1"/>
  <c r="CU148" i="1"/>
  <c r="CV148" i="1"/>
  <c r="CT149" i="1"/>
  <c r="CT150" i="1"/>
  <c r="CS150" i="1" s="1"/>
  <c r="CU151" i="1"/>
  <c r="CV151" i="1"/>
  <c r="CT152" i="1"/>
  <c r="CT153" i="1"/>
  <c r="CS153" i="1" s="1"/>
  <c r="CT154" i="1"/>
  <c r="CS154" i="1" s="1"/>
  <c r="CT155" i="1"/>
  <c r="CS155" i="1" s="1"/>
  <c r="CT156" i="1"/>
  <c r="CS156" i="1" s="1"/>
  <c r="CU158" i="1"/>
  <c r="CV158" i="1"/>
  <c r="CT159" i="1"/>
  <c r="CS159" i="1" s="1"/>
  <c r="CT160" i="1"/>
  <c r="CS160" i="1" s="1"/>
  <c r="CU161" i="1"/>
  <c r="CV161" i="1"/>
  <c r="CT162" i="1"/>
  <c r="CT163" i="1"/>
  <c r="CS163" i="1" s="1"/>
  <c r="CU164" i="1"/>
  <c r="CV164" i="1"/>
  <c r="CT165" i="1"/>
  <c r="CT164" i="1" s="1"/>
  <c r="CU167" i="1"/>
  <c r="CV167" i="1"/>
  <c r="CT168" i="1"/>
  <c r="CS168" i="1" s="1"/>
  <c r="CS167" i="1" s="1"/>
  <c r="CU169" i="1"/>
  <c r="CV169" i="1"/>
  <c r="CT170" i="1"/>
  <c r="CT171" i="1"/>
  <c r="CS171" i="1" s="1"/>
  <c r="CU172" i="1"/>
  <c r="CV172" i="1"/>
  <c r="CT173" i="1"/>
  <c r="CT174" i="1"/>
  <c r="CS174" i="1" s="1"/>
  <c r="CU175" i="1"/>
  <c r="CV175" i="1"/>
  <c r="CT176" i="1"/>
  <c r="CT175" i="1" s="1"/>
  <c r="CU177" i="1"/>
  <c r="CV177" i="1"/>
  <c r="CT178" i="1"/>
  <c r="CT177" i="1" s="1"/>
  <c r="CT180" i="1"/>
  <c r="CS180" i="1" s="1"/>
  <c r="CT181" i="1"/>
  <c r="CS181" i="1" s="1"/>
  <c r="CU182" i="1"/>
  <c r="CV182" i="1"/>
  <c r="CT183" i="1"/>
  <c r="CS183" i="1" s="1"/>
  <c r="CT184" i="1"/>
  <c r="CS184" i="1" s="1"/>
  <c r="CT185" i="1"/>
  <c r="CS185" i="1" s="1"/>
  <c r="CU186" i="1"/>
  <c r="CV186" i="1"/>
  <c r="CT187" i="1"/>
  <c r="CT186" i="1" s="1"/>
  <c r="CU188" i="1"/>
  <c r="CV188" i="1"/>
  <c r="CT189" i="1"/>
  <c r="CS189" i="1" s="1"/>
  <c r="CS188" i="1" s="1"/>
  <c r="CU190" i="1"/>
  <c r="CV190" i="1"/>
  <c r="CT191" i="1"/>
  <c r="CS191" i="1" s="1"/>
  <c r="CS190" i="1" s="1"/>
  <c r="CU192" i="1"/>
  <c r="CV192" i="1"/>
  <c r="CT193" i="1"/>
  <c r="CT192" i="1" s="1"/>
  <c r="CU194" i="1"/>
  <c r="CV194" i="1"/>
  <c r="CT195" i="1"/>
  <c r="CT196" i="1"/>
  <c r="CS196" i="1" s="1"/>
  <c r="CT197" i="1"/>
  <c r="CS197" i="1" s="1"/>
  <c r="CT198" i="1"/>
  <c r="CS198" i="1" s="1"/>
  <c r="CT199" i="1"/>
  <c r="CS199" i="1" s="1"/>
  <c r="CT200" i="1"/>
  <c r="CS200" i="1" s="1"/>
  <c r="CT201" i="1"/>
  <c r="CS201" i="1" s="1"/>
  <c r="CU202" i="1"/>
  <c r="CV202" i="1"/>
  <c r="CT203" i="1"/>
  <c r="CT204" i="1"/>
  <c r="CS204" i="1" s="1"/>
  <c r="CT205" i="1"/>
  <c r="CS205" i="1" s="1"/>
  <c r="CT206" i="1"/>
  <c r="CS206" i="1" s="1"/>
  <c r="CT207" i="1"/>
  <c r="CS207" i="1" s="1"/>
  <c r="CT208" i="1"/>
  <c r="CS208" i="1" s="1"/>
  <c r="CT209" i="1"/>
  <c r="CS209" i="1" s="1"/>
  <c r="CT210" i="1"/>
  <c r="CS210" i="1" s="1"/>
  <c r="CT211" i="1"/>
  <c r="CS211" i="1" s="1"/>
  <c r="CT212" i="1"/>
  <c r="CS212" i="1" s="1"/>
  <c r="CU214" i="1"/>
  <c r="CU213" i="1" s="1"/>
  <c r="CV214" i="1"/>
  <c r="CV213" i="1" s="1"/>
  <c r="CT215" i="1"/>
  <c r="CS215" i="1" s="1"/>
  <c r="CT216" i="1"/>
  <c r="CS216" i="1" s="1"/>
  <c r="CU218" i="1"/>
  <c r="CV218" i="1"/>
  <c r="CT219" i="1"/>
  <c r="CT218" i="1" s="1"/>
  <c r="CU220" i="1"/>
  <c r="CV220" i="1"/>
  <c r="CT222" i="1"/>
  <c r="CT220" i="1" s="1"/>
  <c r="CT224" i="1"/>
  <c r="CS224" i="1" s="1"/>
  <c r="CT225" i="1"/>
  <c r="CS225" i="1" s="1"/>
  <c r="CT226" i="1"/>
  <c r="CS226" i="1" s="1"/>
  <c r="CT227" i="1"/>
  <c r="CS227" i="1" s="1"/>
  <c r="CT228" i="1"/>
  <c r="CS228" i="1" s="1"/>
  <c r="CT229" i="1"/>
  <c r="CS229" i="1" s="1"/>
  <c r="CT230" i="1"/>
  <c r="CS230" i="1" s="1"/>
  <c r="CT231" i="1"/>
  <c r="CS231" i="1" s="1"/>
  <c r="CT232" i="1"/>
  <c r="CS232" i="1" s="1"/>
  <c r="CT233" i="1"/>
  <c r="CS233" i="1" s="1"/>
  <c r="CT235" i="1"/>
  <c r="CS235" i="1" s="1"/>
  <c r="CU236" i="1"/>
  <c r="CU223" i="1" s="1"/>
  <c r="CV236" i="1"/>
  <c r="CV223" i="1" s="1"/>
  <c r="CT237" i="1"/>
  <c r="CT238" i="1"/>
  <c r="CS238" i="1" s="1"/>
  <c r="CT239" i="1"/>
  <c r="CS239" i="1" s="1"/>
  <c r="CT240" i="1"/>
  <c r="CS240" i="1" s="1"/>
  <c r="CT241" i="1"/>
  <c r="CS241" i="1" s="1"/>
  <c r="CT242" i="1"/>
  <c r="CS242" i="1" s="1"/>
  <c r="CT243" i="1"/>
  <c r="CS243" i="1" s="1"/>
  <c r="CT244" i="1"/>
  <c r="CS244" i="1" s="1"/>
  <c r="CT245" i="1"/>
  <c r="CS245" i="1" s="1"/>
  <c r="CT246" i="1"/>
  <c r="CS246" i="1" s="1"/>
  <c r="CT247" i="1"/>
  <c r="CS247" i="1" s="1"/>
  <c r="CT248" i="1"/>
  <c r="CS248" i="1" s="1"/>
  <c r="CT249" i="1"/>
  <c r="CS249" i="1" s="1"/>
  <c r="CT250" i="1"/>
  <c r="CS250" i="1" s="1"/>
  <c r="CT251" i="1"/>
  <c r="CS251" i="1" s="1"/>
  <c r="CT252" i="1"/>
  <c r="CS252" i="1" s="1"/>
  <c r="CT253" i="1"/>
  <c r="CS253" i="1" s="1"/>
  <c r="CT254" i="1"/>
  <c r="CS254" i="1" s="1"/>
  <c r="CT255" i="1"/>
  <c r="CS255" i="1" s="1"/>
  <c r="CT256" i="1"/>
  <c r="CS256" i="1" s="1"/>
  <c r="CT257" i="1"/>
  <c r="CS257" i="1" s="1"/>
  <c r="CT258" i="1"/>
  <c r="CS258" i="1" s="1"/>
  <c r="CT259" i="1"/>
  <c r="CS259" i="1" s="1"/>
  <c r="CT260" i="1"/>
  <c r="CS260" i="1" s="1"/>
  <c r="CU261" i="1"/>
  <c r="CV261" i="1"/>
  <c r="CT262" i="1"/>
  <c r="CS262" i="1" s="1"/>
  <c r="CT264" i="1"/>
  <c r="CS264" i="1" s="1"/>
  <c r="CT265" i="1"/>
  <c r="CS265" i="1" s="1"/>
  <c r="CT266" i="1"/>
  <c r="CS266" i="1" s="1"/>
  <c r="CT267" i="1"/>
  <c r="CS267" i="1" s="1"/>
  <c r="CT268" i="1"/>
  <c r="CS268" i="1" s="1"/>
  <c r="CT269" i="1"/>
  <c r="CS269" i="1" s="1"/>
  <c r="CT270" i="1"/>
  <c r="CS270" i="1" s="1"/>
  <c r="CT271" i="1"/>
  <c r="CS271" i="1" s="1"/>
  <c r="CT272" i="1"/>
  <c r="CS272" i="1" s="1"/>
  <c r="CT274" i="1"/>
  <c r="CS274" i="1" s="1"/>
  <c r="CU275" i="1"/>
  <c r="CV275" i="1"/>
  <c r="CT276" i="1"/>
  <c r="CS276" i="1" s="1"/>
  <c r="CS275" i="1" s="1"/>
  <c r="CU277" i="1"/>
  <c r="CV277" i="1"/>
  <c r="CT278" i="1"/>
  <c r="CS278" i="1" s="1"/>
  <c r="CS277" i="1" s="1"/>
  <c r="CU280" i="1"/>
  <c r="CU279" i="1" s="1"/>
  <c r="CV280" i="1"/>
  <c r="CV279" i="1" s="1"/>
  <c r="CT281" i="1"/>
  <c r="CS281" i="1" s="1"/>
  <c r="CS280" i="1" s="1"/>
  <c r="CS279" i="1" s="1"/>
  <c r="CU283" i="1"/>
  <c r="CV283" i="1"/>
  <c r="CT284" i="1"/>
  <c r="CT291" i="1"/>
  <c r="CS291" i="1" s="1"/>
  <c r="CT292" i="1"/>
  <c r="CS292" i="1" s="1"/>
  <c r="CT293" i="1"/>
  <c r="CS293" i="1" s="1"/>
  <c r="CT294" i="1"/>
  <c r="CS294" i="1" s="1"/>
  <c r="CU295" i="1"/>
  <c r="CV295" i="1"/>
  <c r="CT296" i="1"/>
  <c r="CS296" i="1" s="1"/>
  <c r="CS295" i="1" s="1"/>
  <c r="CT298" i="1"/>
  <c r="CU300" i="1"/>
  <c r="CV300" i="1"/>
  <c r="CT301" i="1"/>
  <c r="CT300" i="1" s="1"/>
  <c r="CU302" i="1"/>
  <c r="CV302" i="1"/>
  <c r="CT303" i="1"/>
  <c r="CT302" i="1" s="1"/>
  <c r="CU304" i="1"/>
  <c r="CV304" i="1"/>
  <c r="CT305" i="1"/>
  <c r="CS305" i="1" s="1"/>
  <c r="CS304" i="1" s="1"/>
  <c r="CU306" i="1"/>
  <c r="CV306" i="1"/>
  <c r="CT307" i="1"/>
  <c r="CS307" i="1" s="1"/>
  <c r="CS306" i="1" s="1"/>
  <c r="CU308" i="1"/>
  <c r="CV308" i="1"/>
  <c r="CT309" i="1"/>
  <c r="CT308" i="1" s="1"/>
  <c r="CQ217" i="1" l="1"/>
  <c r="CP223" i="1"/>
  <c r="CS298" i="1"/>
  <c r="CS297" i="1" s="1"/>
  <c r="CT297" i="1"/>
  <c r="CT148" i="1"/>
  <c r="CS79" i="1"/>
  <c r="CS78" i="1" s="1"/>
  <c r="CS117" i="1"/>
  <c r="CT158" i="1"/>
  <c r="CT20" i="1"/>
  <c r="CS87" i="1"/>
  <c r="CU63" i="1"/>
  <c r="CU104" i="1"/>
  <c r="CU68" i="1"/>
  <c r="CU217" i="1"/>
  <c r="CS309" i="1"/>
  <c r="CS308" i="1" s="1"/>
  <c r="CV179" i="1"/>
  <c r="CV143" i="1"/>
  <c r="CS46" i="1"/>
  <c r="CS45" i="1" s="1"/>
  <c r="CS193" i="1"/>
  <c r="CS192" i="1" s="1"/>
  <c r="CT161" i="1"/>
  <c r="CU143" i="1"/>
  <c r="CU111" i="1"/>
  <c r="CV282" i="1"/>
  <c r="CU122" i="1"/>
  <c r="CU282" i="1"/>
  <c r="CT202" i="1"/>
  <c r="CT127" i="1"/>
  <c r="CT283" i="1"/>
  <c r="CV166" i="1"/>
  <c r="CS162" i="1"/>
  <c r="CS161" i="1" s="1"/>
  <c r="CV122" i="1"/>
  <c r="CS301" i="1"/>
  <c r="CS300" i="1" s="1"/>
  <c r="CS203" i="1"/>
  <c r="CS202" i="1" s="1"/>
  <c r="CU179" i="1"/>
  <c r="CS176" i="1"/>
  <c r="CS175" i="1" s="1"/>
  <c r="CS138" i="1"/>
  <c r="CS137" i="1" s="1"/>
  <c r="CT131" i="1"/>
  <c r="CV49" i="1"/>
  <c r="CT40" i="1"/>
  <c r="CU166" i="1"/>
  <c r="CT169" i="1"/>
  <c r="CS165" i="1"/>
  <c r="CS164" i="1" s="1"/>
  <c r="CS132" i="1"/>
  <c r="CS131" i="1" s="1"/>
  <c r="CU49" i="1"/>
  <c r="CS41" i="1"/>
  <c r="CS40" i="1" s="1"/>
  <c r="CS19" i="1"/>
  <c r="CS18" i="1" s="1"/>
  <c r="CT275" i="1"/>
  <c r="CS170" i="1"/>
  <c r="CS169" i="1" s="1"/>
  <c r="CV17" i="1"/>
  <c r="CT194" i="1"/>
  <c r="CT151" i="1"/>
  <c r="CV86" i="1"/>
  <c r="CS48" i="1"/>
  <c r="CS47" i="1" s="1"/>
  <c r="CU17" i="1"/>
  <c r="CT236" i="1"/>
  <c r="CT223" i="1" s="1"/>
  <c r="CT172" i="1"/>
  <c r="CV157" i="1"/>
  <c r="CT139" i="1"/>
  <c r="CV111" i="1"/>
  <c r="CU86" i="1"/>
  <c r="CV63" i="1"/>
  <c r="CS53" i="1"/>
  <c r="CS52" i="1" s="1"/>
  <c r="CS219" i="1"/>
  <c r="CS218" i="1" s="1"/>
  <c r="CS173" i="1"/>
  <c r="CS172" i="1" s="1"/>
  <c r="CU157" i="1"/>
  <c r="CS123" i="1"/>
  <c r="CV104" i="1"/>
  <c r="CV68" i="1"/>
  <c r="CS39" i="1"/>
  <c r="CS38" i="1" s="1"/>
  <c r="CT24" i="1"/>
  <c r="CS21" i="1"/>
  <c r="CS20" i="1" s="1"/>
  <c r="CV217" i="1"/>
  <c r="CS182" i="1"/>
  <c r="CS144" i="1"/>
  <c r="CS90" i="1"/>
  <c r="CS24" i="1"/>
  <c r="CS261" i="1"/>
  <c r="CS214" i="1"/>
  <c r="CS213" i="1" s="1"/>
  <c r="CS71" i="1"/>
  <c r="CS158" i="1"/>
  <c r="CS112" i="1"/>
  <c r="CT304" i="1"/>
  <c r="CT295" i="1"/>
  <c r="CT280" i="1"/>
  <c r="CT279" i="1" s="1"/>
  <c r="CT214" i="1"/>
  <c r="CT213" i="1" s="1"/>
  <c r="CT188" i="1"/>
  <c r="CT182" i="1"/>
  <c r="CT144" i="1"/>
  <c r="CT123" i="1"/>
  <c r="CT115" i="1"/>
  <c r="CT112" i="1"/>
  <c r="CT107" i="1"/>
  <c r="CT102" i="1"/>
  <c r="CT101" i="1" s="1"/>
  <c r="CT90" i="1"/>
  <c r="CT87" i="1"/>
  <c r="CT82" i="1"/>
  <c r="CT74" i="1"/>
  <c r="CT71" i="1"/>
  <c r="CT66" i="1"/>
  <c r="CT63" i="1" s="1"/>
  <c r="CT61" i="1"/>
  <c r="CT60" i="1" s="1"/>
  <c r="CT56" i="1"/>
  <c r="CT306" i="1"/>
  <c r="CT277" i="1"/>
  <c r="CT261" i="1"/>
  <c r="CT190" i="1"/>
  <c r="CT167" i="1"/>
  <c r="CT135" i="1"/>
  <c r="CT120" i="1"/>
  <c r="CT117" i="1"/>
  <c r="CT109" i="1"/>
  <c r="CT99" i="1"/>
  <c r="CT98" i="1" s="1"/>
  <c r="CT84" i="1"/>
  <c r="CT76" i="1"/>
  <c r="CT58" i="1"/>
  <c r="CT50" i="1"/>
  <c r="CS303" i="1"/>
  <c r="CS302" i="1" s="1"/>
  <c r="CS284" i="1"/>
  <c r="CS283" i="1" s="1"/>
  <c r="CS237" i="1"/>
  <c r="CS236" i="1" s="1"/>
  <c r="CS223" i="1" s="1"/>
  <c r="CS222" i="1"/>
  <c r="CS220" i="1" s="1"/>
  <c r="CS195" i="1"/>
  <c r="CS194" i="1" s="1"/>
  <c r="CS187" i="1"/>
  <c r="CS186" i="1" s="1"/>
  <c r="CS178" i="1"/>
  <c r="CS177" i="1" s="1"/>
  <c r="CS152" i="1"/>
  <c r="CS151" i="1" s="1"/>
  <c r="CS149" i="1"/>
  <c r="CS148" i="1" s="1"/>
  <c r="CS140" i="1"/>
  <c r="CS139" i="1" s="1"/>
  <c r="CS128" i="1"/>
  <c r="CS127" i="1" s="1"/>
  <c r="CS106" i="1"/>
  <c r="CS105" i="1" s="1"/>
  <c r="CS104" i="1" s="1"/>
  <c r="CS81" i="1"/>
  <c r="CS80" i="1" s="1"/>
  <c r="CS70" i="1"/>
  <c r="CS69" i="1" s="1"/>
  <c r="CS65" i="1"/>
  <c r="CS64" i="1" s="1"/>
  <c r="CS63" i="1" s="1"/>
  <c r="CS55" i="1"/>
  <c r="CS54" i="1" s="1"/>
  <c r="CO283" i="1"/>
  <c r="CN283" i="1"/>
  <c r="CM283" i="1"/>
  <c r="CL283" i="1"/>
  <c r="CJ283" i="1"/>
  <c r="CI283" i="1"/>
  <c r="CH283" i="1"/>
  <c r="CG283" i="1"/>
  <c r="CF283" i="1"/>
  <c r="CD283" i="1"/>
  <c r="CC283" i="1"/>
  <c r="BY283" i="1"/>
  <c r="BX283" i="1"/>
  <c r="BW283" i="1"/>
  <c r="BV283" i="1"/>
  <c r="BU283" i="1"/>
  <c r="BT283" i="1"/>
  <c r="BS283" i="1"/>
  <c r="BR283" i="1"/>
  <c r="BQ283" i="1"/>
  <c r="BP283" i="1"/>
  <c r="BO283" i="1"/>
  <c r="BM283" i="1"/>
  <c r="BL283" i="1"/>
  <c r="BJ283" i="1"/>
  <c r="BI283" i="1"/>
  <c r="BH283" i="1"/>
  <c r="BG283" i="1"/>
  <c r="BE283" i="1"/>
  <c r="BD283" i="1"/>
  <c r="BC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O283" i="1"/>
  <c r="N283" i="1"/>
  <c r="M283" i="1"/>
  <c r="L283" i="1"/>
  <c r="K283" i="1"/>
  <c r="J283" i="1"/>
  <c r="H283" i="1"/>
  <c r="G283" i="1"/>
  <c r="CK294" i="1"/>
  <c r="CE294" i="1"/>
  <c r="CB294" i="1"/>
  <c r="BN294" i="1"/>
  <c r="BK294" i="1"/>
  <c r="BF294" i="1"/>
  <c r="BB294" i="1"/>
  <c r="AE294" i="1"/>
  <c r="U294" i="1"/>
  <c r="P294" i="1"/>
  <c r="I294" i="1"/>
  <c r="CD22" i="1"/>
  <c r="T22" i="1"/>
  <c r="V22" i="1"/>
  <c r="O22" i="1"/>
  <c r="N22" i="1"/>
  <c r="CS111" i="1" l="1"/>
  <c r="CP217" i="1"/>
  <c r="CQ310" i="1"/>
  <c r="CV310" i="1"/>
  <c r="CU310" i="1"/>
  <c r="CT157" i="1"/>
  <c r="CS86" i="1"/>
  <c r="CS49" i="1"/>
  <c r="CT17" i="1"/>
  <c r="CS122" i="1"/>
  <c r="CT166" i="1"/>
  <c r="CS17" i="1"/>
  <c r="CS217" i="1"/>
  <c r="CS166" i="1"/>
  <c r="CS179" i="1"/>
  <c r="CT86" i="1"/>
  <c r="CT179" i="1"/>
  <c r="CS282" i="1"/>
  <c r="CS157" i="1"/>
  <c r="CT104" i="1"/>
  <c r="CT217" i="1"/>
  <c r="CT68" i="1"/>
  <c r="CT122" i="1"/>
  <c r="CT143" i="1"/>
  <c r="CT49" i="1"/>
  <c r="CT111" i="1"/>
  <c r="CS68" i="1"/>
  <c r="CT282" i="1"/>
  <c r="CS143" i="1"/>
  <c r="BA294" i="1"/>
  <c r="CA294" i="1"/>
  <c r="F294" i="1"/>
  <c r="G57" i="1"/>
  <c r="BX198" i="1"/>
  <c r="AZ26" i="1"/>
  <c r="AR26" i="1"/>
  <c r="AH26" i="1"/>
  <c r="Z26" i="1"/>
  <c r="Y26" i="1"/>
  <c r="BZ294" i="1" l="1"/>
  <c r="CP310" i="1"/>
  <c r="CT310" i="1"/>
  <c r="CS310" i="1"/>
  <c r="E294" i="1"/>
  <c r="X26" i="1"/>
  <c r="W26" i="1"/>
  <c r="V26" i="1"/>
  <c r="T26" i="1"/>
  <c r="O26" i="1"/>
  <c r="D294" i="1" l="1"/>
  <c r="X32" i="1"/>
  <c r="H33" i="1"/>
  <c r="G33" i="1"/>
  <c r="CO220" i="1" l="1"/>
  <c r="CN220" i="1"/>
  <c r="CM220" i="1"/>
  <c r="CL220" i="1"/>
  <c r="CJ220" i="1"/>
  <c r="CI220" i="1"/>
  <c r="CH220" i="1"/>
  <c r="CG220" i="1"/>
  <c r="CF220" i="1"/>
  <c r="CD220" i="1"/>
  <c r="CC220" i="1"/>
  <c r="BY220" i="1"/>
  <c r="BX220" i="1"/>
  <c r="BW220" i="1"/>
  <c r="BV220" i="1"/>
  <c r="BU220" i="1"/>
  <c r="BT220" i="1"/>
  <c r="BS220" i="1"/>
  <c r="BR220" i="1"/>
  <c r="BQ220" i="1"/>
  <c r="BP220" i="1"/>
  <c r="BO220" i="1"/>
  <c r="BM220" i="1"/>
  <c r="BL220" i="1"/>
  <c r="BJ220" i="1"/>
  <c r="BI220" i="1"/>
  <c r="BH220" i="1"/>
  <c r="BG220" i="1"/>
  <c r="BE220" i="1"/>
  <c r="BD220" i="1"/>
  <c r="BC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D220" i="1"/>
  <c r="AC220" i="1"/>
  <c r="AB220" i="1"/>
  <c r="AA220" i="1"/>
  <c r="Z220" i="1"/>
  <c r="Y220" i="1"/>
  <c r="X220" i="1"/>
  <c r="W220" i="1"/>
  <c r="V220" i="1"/>
  <c r="T220" i="1"/>
  <c r="S220" i="1"/>
  <c r="R220" i="1"/>
  <c r="Q220" i="1"/>
  <c r="O220" i="1"/>
  <c r="N220" i="1"/>
  <c r="M220" i="1"/>
  <c r="L220" i="1"/>
  <c r="K220" i="1"/>
  <c r="J220" i="1"/>
  <c r="H220" i="1"/>
  <c r="G220" i="1"/>
  <c r="AE309" i="1"/>
  <c r="BN48" i="1"/>
  <c r="BN43" i="1"/>
  <c r="BN39" i="1"/>
  <c r="BN19" i="1"/>
  <c r="BN21" i="1"/>
  <c r="BP192" i="1"/>
  <c r="BK113" i="1"/>
  <c r="AE221" i="1"/>
  <c r="I221" i="1"/>
  <c r="F221" i="1" l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28" i="1"/>
  <c r="E221" i="1" l="1"/>
  <c r="T161" i="1"/>
  <c r="O161" i="1"/>
  <c r="N161" i="1"/>
  <c r="K84" i="1"/>
  <c r="L84" i="1"/>
  <c r="M84" i="1"/>
  <c r="N84" i="1"/>
  <c r="O84" i="1"/>
  <c r="J84" i="1"/>
  <c r="D221" i="1" l="1"/>
  <c r="AN161" i="1"/>
  <c r="CN300" i="1"/>
  <c r="BI232" i="1"/>
  <c r="BN79" i="1"/>
  <c r="O80" i="1"/>
  <c r="N80" i="1"/>
  <c r="G161" i="1"/>
  <c r="H161" i="1"/>
  <c r="BN22" i="1"/>
  <c r="BN23" i="1"/>
  <c r="I19" i="1"/>
  <c r="BN20" i="1" l="1"/>
  <c r="BF293" i="1" l="1"/>
  <c r="BF309" i="1"/>
  <c r="BJ308" i="1" l="1"/>
  <c r="BJ306" i="1"/>
  <c r="BJ304" i="1"/>
  <c r="BJ302" i="1"/>
  <c r="BJ300" i="1"/>
  <c r="BJ295" i="1"/>
  <c r="BJ280" i="1"/>
  <c r="BJ277" i="1"/>
  <c r="BJ275" i="1"/>
  <c r="BJ261" i="1"/>
  <c r="BJ236" i="1"/>
  <c r="BJ218" i="1"/>
  <c r="BJ214" i="1"/>
  <c r="BJ202" i="1"/>
  <c r="BJ194" i="1"/>
  <c r="BJ192" i="1"/>
  <c r="BJ190" i="1"/>
  <c r="BJ188" i="1"/>
  <c r="BJ186" i="1"/>
  <c r="BJ182" i="1"/>
  <c r="BJ177" i="1"/>
  <c r="BJ175" i="1"/>
  <c r="BJ172" i="1"/>
  <c r="BJ169" i="1"/>
  <c r="BJ167" i="1"/>
  <c r="BJ164" i="1"/>
  <c r="BJ161" i="1"/>
  <c r="BJ158" i="1"/>
  <c r="BJ151" i="1"/>
  <c r="BJ148" i="1"/>
  <c r="BJ144" i="1"/>
  <c r="BJ139" i="1"/>
  <c r="BJ137" i="1"/>
  <c r="BJ135" i="1"/>
  <c r="BJ131" i="1"/>
  <c r="BJ127" i="1"/>
  <c r="BJ123" i="1"/>
  <c r="BJ120" i="1"/>
  <c r="BJ117" i="1"/>
  <c r="BJ115" i="1"/>
  <c r="BJ112" i="1"/>
  <c r="BJ109" i="1"/>
  <c r="BJ107" i="1"/>
  <c r="BJ105" i="1"/>
  <c r="BJ102" i="1"/>
  <c r="BJ99" i="1"/>
  <c r="BJ90" i="1"/>
  <c r="BJ87" i="1"/>
  <c r="BJ84" i="1"/>
  <c r="BJ82" i="1"/>
  <c r="BJ80" i="1"/>
  <c r="BJ78" i="1"/>
  <c r="BJ76" i="1"/>
  <c r="BJ74" i="1"/>
  <c r="BJ71" i="1"/>
  <c r="BJ69" i="1"/>
  <c r="BJ66" i="1"/>
  <c r="BJ64" i="1"/>
  <c r="BJ61" i="1"/>
  <c r="BJ58" i="1"/>
  <c r="BJ56" i="1"/>
  <c r="BJ54" i="1"/>
  <c r="BJ52" i="1"/>
  <c r="BJ50" i="1"/>
  <c r="BJ47" i="1"/>
  <c r="BJ45" i="1"/>
  <c r="BJ40" i="1"/>
  <c r="BJ38" i="1"/>
  <c r="BJ24" i="1"/>
  <c r="BJ20" i="1"/>
  <c r="BJ18" i="1"/>
  <c r="I65" i="1"/>
  <c r="I67" i="1"/>
  <c r="BJ279" i="1" l="1"/>
  <c r="BJ98" i="1"/>
  <c r="BJ101" i="1"/>
  <c r="BJ213" i="1"/>
  <c r="BJ60" i="1"/>
  <c r="BJ223" i="1"/>
  <c r="BJ217" i="1" s="1"/>
  <c r="BJ63" i="1"/>
  <c r="BJ179" i="1"/>
  <c r="BJ104" i="1"/>
  <c r="BJ157" i="1"/>
  <c r="BJ282" i="1"/>
  <c r="BJ143" i="1"/>
  <c r="BJ17" i="1"/>
  <c r="BJ49" i="1"/>
  <c r="BJ68" i="1"/>
  <c r="BJ86" i="1"/>
  <c r="BJ111" i="1"/>
  <c r="BJ122" i="1"/>
  <c r="BJ166" i="1"/>
  <c r="BJ310" i="1" l="1"/>
  <c r="CK165" i="1"/>
  <c r="CE165" i="1"/>
  <c r="CB165" i="1"/>
  <c r="BN165" i="1"/>
  <c r="BK165" i="1"/>
  <c r="BF165" i="1"/>
  <c r="BB165" i="1"/>
  <c r="AE165" i="1"/>
  <c r="U165" i="1"/>
  <c r="P165" i="1"/>
  <c r="O165" i="1"/>
  <c r="CO164" i="1"/>
  <c r="CN164" i="1"/>
  <c r="CM164" i="1"/>
  <c r="CL164" i="1"/>
  <c r="CJ164" i="1"/>
  <c r="CI164" i="1"/>
  <c r="CH164" i="1"/>
  <c r="CG164" i="1"/>
  <c r="CF164" i="1"/>
  <c r="CD164" i="1"/>
  <c r="CC164" i="1"/>
  <c r="BY164" i="1"/>
  <c r="BX164" i="1"/>
  <c r="BW164" i="1"/>
  <c r="BV164" i="1"/>
  <c r="BU164" i="1"/>
  <c r="BT164" i="1"/>
  <c r="BS164" i="1"/>
  <c r="BR164" i="1"/>
  <c r="BQ164" i="1"/>
  <c r="BP164" i="1"/>
  <c r="BO164" i="1"/>
  <c r="BM164" i="1"/>
  <c r="BL164" i="1"/>
  <c r="BI164" i="1"/>
  <c r="BH164" i="1"/>
  <c r="BG164" i="1"/>
  <c r="BE164" i="1"/>
  <c r="BD164" i="1"/>
  <c r="BC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D164" i="1"/>
  <c r="AC164" i="1"/>
  <c r="AB164" i="1"/>
  <c r="AA164" i="1"/>
  <c r="Z164" i="1"/>
  <c r="Y164" i="1"/>
  <c r="X164" i="1"/>
  <c r="W164" i="1"/>
  <c r="V164" i="1"/>
  <c r="T164" i="1"/>
  <c r="S164" i="1"/>
  <c r="R164" i="1"/>
  <c r="Q164" i="1"/>
  <c r="N164" i="1"/>
  <c r="M164" i="1"/>
  <c r="L164" i="1"/>
  <c r="K164" i="1"/>
  <c r="J164" i="1"/>
  <c r="H164" i="1"/>
  <c r="G164" i="1"/>
  <c r="H18" i="1"/>
  <c r="G18" i="1"/>
  <c r="CK293" i="1"/>
  <c r="CE293" i="1"/>
  <c r="CB293" i="1"/>
  <c r="BN293" i="1"/>
  <c r="BK293" i="1"/>
  <c r="BB293" i="1"/>
  <c r="AE293" i="1"/>
  <c r="U293" i="1"/>
  <c r="P293" i="1"/>
  <c r="I293" i="1"/>
  <c r="AU157" i="1" l="1"/>
  <c r="BF164" i="1"/>
  <c r="CN157" i="1"/>
  <c r="BK164" i="1"/>
  <c r="BN164" i="1"/>
  <c r="AY157" i="1"/>
  <c r="I165" i="1"/>
  <c r="P164" i="1"/>
  <c r="CE164" i="1"/>
  <c r="U164" i="1"/>
  <c r="CK164" i="1"/>
  <c r="AT157" i="1"/>
  <c r="AE164" i="1"/>
  <c r="BA165" i="1"/>
  <c r="CA165" i="1"/>
  <c r="CA164" i="1" s="1"/>
  <c r="O164" i="1"/>
  <c r="CB164" i="1"/>
  <c r="BB164" i="1"/>
  <c r="BA293" i="1"/>
  <c r="CA293" i="1"/>
  <c r="F293" i="1"/>
  <c r="CK108" i="1"/>
  <c r="CE108" i="1"/>
  <c r="CB108" i="1"/>
  <c r="BN108" i="1"/>
  <c r="BK108" i="1"/>
  <c r="BF108" i="1"/>
  <c r="BB108" i="1"/>
  <c r="AE108" i="1"/>
  <c r="U108" i="1"/>
  <c r="P108" i="1"/>
  <c r="I108" i="1"/>
  <c r="CO107" i="1"/>
  <c r="CM107" i="1"/>
  <c r="CL107" i="1"/>
  <c r="CJ107" i="1"/>
  <c r="CI107" i="1"/>
  <c r="CH107" i="1"/>
  <c r="CG107" i="1"/>
  <c r="CF107" i="1"/>
  <c r="CD107" i="1"/>
  <c r="CC107" i="1"/>
  <c r="BY107" i="1"/>
  <c r="BX107" i="1"/>
  <c r="BW107" i="1"/>
  <c r="BV107" i="1"/>
  <c r="BU107" i="1"/>
  <c r="BT107" i="1"/>
  <c r="BS107" i="1"/>
  <c r="BR107" i="1"/>
  <c r="BQ107" i="1"/>
  <c r="BP107" i="1"/>
  <c r="BO107" i="1"/>
  <c r="BM107" i="1"/>
  <c r="BL107" i="1"/>
  <c r="BI107" i="1"/>
  <c r="BH107" i="1"/>
  <c r="BG107" i="1"/>
  <c r="BE107" i="1"/>
  <c r="BD107" i="1"/>
  <c r="BC107" i="1"/>
  <c r="AZ107" i="1"/>
  <c r="AX107" i="1"/>
  <c r="AW107" i="1"/>
  <c r="AV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D107" i="1"/>
  <c r="AC107" i="1"/>
  <c r="AB107" i="1"/>
  <c r="AA107" i="1"/>
  <c r="Z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K107" i="1"/>
  <c r="J107" i="1"/>
  <c r="H107" i="1"/>
  <c r="G107" i="1"/>
  <c r="G90" i="1"/>
  <c r="I107" i="1" l="1"/>
  <c r="CB107" i="1"/>
  <c r="P107" i="1"/>
  <c r="CE107" i="1"/>
  <c r="U107" i="1"/>
  <c r="CK107" i="1"/>
  <c r="AE107" i="1"/>
  <c r="BB107" i="1"/>
  <c r="BZ293" i="1"/>
  <c r="BZ165" i="1"/>
  <c r="BF107" i="1"/>
  <c r="BA164" i="1"/>
  <c r="BK107" i="1"/>
  <c r="I164" i="1"/>
  <c r="BN107" i="1"/>
  <c r="F165" i="1"/>
  <c r="F164" i="1" s="1"/>
  <c r="E293" i="1"/>
  <c r="BA108" i="1"/>
  <c r="F108" i="1"/>
  <c r="CA108" i="1"/>
  <c r="D293" i="1" l="1"/>
  <c r="CA107" i="1"/>
  <c r="BZ164" i="1"/>
  <c r="BA107" i="1"/>
  <c r="F107" i="1"/>
  <c r="E165" i="1"/>
  <c r="E164" i="1" s="1"/>
  <c r="E108" i="1"/>
  <c r="BZ108" i="1"/>
  <c r="D165" i="1" l="1"/>
  <c r="BZ107" i="1"/>
  <c r="E107" i="1"/>
  <c r="D164" i="1"/>
  <c r="D108" i="1"/>
  <c r="CO90" i="1"/>
  <c r="CN90" i="1"/>
  <c r="CM90" i="1"/>
  <c r="CL90" i="1"/>
  <c r="CJ90" i="1"/>
  <c r="CI90" i="1"/>
  <c r="CH90" i="1"/>
  <c r="CG90" i="1"/>
  <c r="CF90" i="1"/>
  <c r="CD90" i="1"/>
  <c r="CC90" i="1"/>
  <c r="BY90" i="1"/>
  <c r="BX90" i="1"/>
  <c r="BW90" i="1"/>
  <c r="BV90" i="1"/>
  <c r="BU90" i="1"/>
  <c r="BT90" i="1"/>
  <c r="BS90" i="1"/>
  <c r="BR90" i="1"/>
  <c r="BQ90" i="1"/>
  <c r="BP90" i="1"/>
  <c r="BO90" i="1"/>
  <c r="BM90" i="1"/>
  <c r="BL90" i="1"/>
  <c r="BI90" i="1"/>
  <c r="BH90" i="1"/>
  <c r="BG90" i="1"/>
  <c r="BE90" i="1"/>
  <c r="BD90" i="1"/>
  <c r="BC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Z90" i="1"/>
  <c r="Y90" i="1"/>
  <c r="X90" i="1"/>
  <c r="W90" i="1"/>
  <c r="V90" i="1"/>
  <c r="T90" i="1"/>
  <c r="S90" i="1"/>
  <c r="R90" i="1"/>
  <c r="Q90" i="1"/>
  <c r="O90" i="1"/>
  <c r="N90" i="1"/>
  <c r="M90" i="1"/>
  <c r="L90" i="1"/>
  <c r="K90" i="1"/>
  <c r="J90" i="1"/>
  <c r="H90" i="1"/>
  <c r="D107" i="1" l="1"/>
  <c r="CE309" i="1"/>
  <c r="CE307" i="1"/>
  <c r="CE305" i="1"/>
  <c r="CE303" i="1"/>
  <c r="CE301" i="1"/>
  <c r="CE298" i="1"/>
  <c r="CE296" i="1"/>
  <c r="CE292" i="1"/>
  <c r="CE291" i="1"/>
  <c r="CE284" i="1"/>
  <c r="CE281" i="1"/>
  <c r="CE278" i="1"/>
  <c r="CE276" i="1"/>
  <c r="CE274" i="1"/>
  <c r="CE272" i="1"/>
  <c r="CE271" i="1"/>
  <c r="CE270" i="1"/>
  <c r="CE269" i="1"/>
  <c r="CE266" i="1"/>
  <c r="CE267" i="1"/>
  <c r="CE268" i="1"/>
  <c r="CE265" i="1"/>
  <c r="CE264" i="1"/>
  <c r="CE262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5" i="1"/>
  <c r="CE233" i="1"/>
  <c r="CE232" i="1"/>
  <c r="CE231" i="1"/>
  <c r="CE230" i="1"/>
  <c r="CE229" i="1"/>
  <c r="CE228" i="1"/>
  <c r="CE227" i="1"/>
  <c r="CE226" i="1"/>
  <c r="CE225" i="1"/>
  <c r="CE224" i="1"/>
  <c r="CE222" i="1"/>
  <c r="CE219" i="1"/>
  <c r="CE216" i="1"/>
  <c r="CE215" i="1"/>
  <c r="CE212" i="1"/>
  <c r="CE211" i="1"/>
  <c r="CE210" i="1"/>
  <c r="CE209" i="1"/>
  <c r="CE208" i="1"/>
  <c r="CE207" i="1"/>
  <c r="CE206" i="1"/>
  <c r="CE205" i="1"/>
  <c r="CE204" i="1"/>
  <c r="CE203" i="1"/>
  <c r="CE201" i="1"/>
  <c r="CE200" i="1"/>
  <c r="CE199" i="1"/>
  <c r="CE198" i="1"/>
  <c r="CE197" i="1"/>
  <c r="CE196" i="1"/>
  <c r="CE195" i="1"/>
  <c r="CE193" i="1"/>
  <c r="CE191" i="1"/>
  <c r="CE189" i="1"/>
  <c r="CE187" i="1"/>
  <c r="CE185" i="1"/>
  <c r="CE184" i="1"/>
  <c r="CE183" i="1"/>
  <c r="CE181" i="1"/>
  <c r="CE180" i="1"/>
  <c r="CE178" i="1"/>
  <c r="CE176" i="1"/>
  <c r="CE174" i="1"/>
  <c r="CE173" i="1"/>
  <c r="CE171" i="1"/>
  <c r="CE170" i="1"/>
  <c r="CE168" i="1"/>
  <c r="CE163" i="1"/>
  <c r="CE162" i="1"/>
  <c r="CE160" i="1"/>
  <c r="CE159" i="1"/>
  <c r="CE156" i="1"/>
  <c r="CE155" i="1"/>
  <c r="CE154" i="1"/>
  <c r="CE153" i="1"/>
  <c r="CE152" i="1"/>
  <c r="CE150" i="1"/>
  <c r="CE149" i="1"/>
  <c r="CE147" i="1"/>
  <c r="CE146" i="1"/>
  <c r="CE145" i="1"/>
  <c r="CE142" i="1"/>
  <c r="CE141" i="1"/>
  <c r="CE140" i="1"/>
  <c r="CE138" i="1"/>
  <c r="CE136" i="1"/>
  <c r="CE134" i="1"/>
  <c r="CE133" i="1"/>
  <c r="CE132" i="1"/>
  <c r="CE130" i="1"/>
  <c r="CE129" i="1"/>
  <c r="CE128" i="1"/>
  <c r="CE126" i="1"/>
  <c r="CE125" i="1"/>
  <c r="CE124" i="1"/>
  <c r="CE121" i="1"/>
  <c r="CE119" i="1"/>
  <c r="CE118" i="1"/>
  <c r="CE116" i="1"/>
  <c r="CE114" i="1"/>
  <c r="CE113" i="1"/>
  <c r="CE110" i="1"/>
  <c r="CE106" i="1"/>
  <c r="CE103" i="1"/>
  <c r="CE100" i="1"/>
  <c r="CE97" i="1"/>
  <c r="CE96" i="1"/>
  <c r="CE95" i="1"/>
  <c r="CE94" i="1"/>
  <c r="CE93" i="1"/>
  <c r="CE92" i="1"/>
  <c r="CE91" i="1"/>
  <c r="CE89" i="1"/>
  <c r="CE88" i="1"/>
  <c r="CE85" i="1"/>
  <c r="CE83" i="1"/>
  <c r="CE81" i="1"/>
  <c r="CE79" i="1"/>
  <c r="CE77" i="1"/>
  <c r="CE75" i="1"/>
  <c r="CE73" i="1"/>
  <c r="CE72" i="1"/>
  <c r="CE70" i="1"/>
  <c r="CE67" i="1"/>
  <c r="CE65" i="1"/>
  <c r="CE62" i="1"/>
  <c r="CE59" i="1"/>
  <c r="CE57" i="1"/>
  <c r="CE55" i="1"/>
  <c r="CE53" i="1"/>
  <c r="CE51" i="1"/>
  <c r="CE48" i="1"/>
  <c r="CE46" i="1"/>
  <c r="CE44" i="1"/>
  <c r="CE43" i="1"/>
  <c r="CE42" i="1"/>
  <c r="CE41" i="1"/>
  <c r="CE39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3" i="1"/>
  <c r="CE22" i="1"/>
  <c r="CE21" i="1"/>
  <c r="CE297" i="1" l="1"/>
  <c r="CE220" i="1"/>
  <c r="CE283" i="1"/>
  <c r="CE90" i="1"/>
  <c r="AY167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V78" i="1"/>
  <c r="AW78" i="1"/>
  <c r="AX78" i="1"/>
  <c r="AZ78" i="1"/>
  <c r="V74" i="1"/>
  <c r="W74" i="1"/>
  <c r="X74" i="1"/>
  <c r="Y74" i="1"/>
  <c r="Z74" i="1"/>
  <c r="AA74" i="1"/>
  <c r="AB74" i="1"/>
  <c r="AC74" i="1"/>
  <c r="AD74" i="1"/>
  <c r="V76" i="1"/>
  <c r="W76" i="1"/>
  <c r="X76" i="1"/>
  <c r="Y76" i="1"/>
  <c r="Z76" i="1"/>
  <c r="AA76" i="1"/>
  <c r="AB76" i="1"/>
  <c r="AC76" i="1"/>
  <c r="AD76" i="1"/>
  <c r="J54" i="1"/>
  <c r="K54" i="1"/>
  <c r="L54" i="1"/>
  <c r="M54" i="1"/>
  <c r="N54" i="1"/>
  <c r="O54" i="1"/>
  <c r="AY166" i="1" l="1"/>
  <c r="CE19" i="1"/>
  <c r="CJ308" i="1"/>
  <c r="CJ306" i="1"/>
  <c r="CJ304" i="1"/>
  <c r="CJ302" i="1"/>
  <c r="CJ300" i="1"/>
  <c r="CJ295" i="1"/>
  <c r="CJ280" i="1"/>
  <c r="CJ277" i="1"/>
  <c r="CJ275" i="1"/>
  <c r="CJ261" i="1"/>
  <c r="CJ236" i="1"/>
  <c r="CJ218" i="1"/>
  <c r="CJ214" i="1"/>
  <c r="CJ202" i="1"/>
  <c r="CJ194" i="1"/>
  <c r="CJ192" i="1"/>
  <c r="CJ190" i="1"/>
  <c r="CJ188" i="1"/>
  <c r="CJ186" i="1"/>
  <c r="CJ182" i="1"/>
  <c r="CJ177" i="1"/>
  <c r="CJ175" i="1"/>
  <c r="CJ172" i="1"/>
  <c r="CJ169" i="1"/>
  <c r="CJ167" i="1"/>
  <c r="CJ161" i="1"/>
  <c r="CJ158" i="1"/>
  <c r="CJ151" i="1"/>
  <c r="CJ148" i="1"/>
  <c r="CJ144" i="1"/>
  <c r="CJ139" i="1"/>
  <c r="CJ137" i="1"/>
  <c r="CJ135" i="1"/>
  <c r="CJ131" i="1"/>
  <c r="CJ127" i="1"/>
  <c r="CJ123" i="1"/>
  <c r="CJ120" i="1"/>
  <c r="CJ117" i="1"/>
  <c r="CJ115" i="1"/>
  <c r="CJ112" i="1"/>
  <c r="CJ109" i="1"/>
  <c r="CJ105" i="1"/>
  <c r="CJ102" i="1"/>
  <c r="CJ99" i="1"/>
  <c r="CJ87" i="1"/>
  <c r="CJ84" i="1"/>
  <c r="CJ82" i="1"/>
  <c r="CJ80" i="1"/>
  <c r="CJ78" i="1"/>
  <c r="CJ76" i="1"/>
  <c r="CJ74" i="1"/>
  <c r="CJ71" i="1"/>
  <c r="CJ69" i="1"/>
  <c r="CJ66" i="1"/>
  <c r="CJ64" i="1"/>
  <c r="CJ61" i="1"/>
  <c r="CJ58" i="1"/>
  <c r="CJ56" i="1"/>
  <c r="CJ54" i="1"/>
  <c r="CJ52" i="1"/>
  <c r="CJ50" i="1"/>
  <c r="CJ47" i="1"/>
  <c r="CJ45" i="1"/>
  <c r="CJ40" i="1"/>
  <c r="CJ38" i="1"/>
  <c r="CJ24" i="1"/>
  <c r="CJ20" i="1"/>
  <c r="CJ18" i="1"/>
  <c r="CN60" i="1"/>
  <c r="AY60" i="1"/>
  <c r="AU60" i="1"/>
  <c r="AT60" i="1"/>
  <c r="CJ157" i="1" l="1"/>
  <c r="CJ104" i="1"/>
  <c r="CJ60" i="1"/>
  <c r="CJ213" i="1"/>
  <c r="CJ101" i="1"/>
  <c r="CJ223" i="1"/>
  <c r="CJ49" i="1"/>
  <c r="CJ63" i="1"/>
  <c r="CJ111" i="1"/>
  <c r="CJ122" i="1"/>
  <c r="CJ166" i="1"/>
  <c r="CJ179" i="1"/>
  <c r="CJ282" i="1"/>
  <c r="CJ68" i="1"/>
  <c r="CJ98" i="1"/>
  <c r="CJ279" i="1"/>
  <c r="CJ17" i="1"/>
  <c r="CJ86" i="1"/>
  <c r="CJ143" i="1"/>
  <c r="CJ217" i="1" l="1"/>
  <c r="CJ310" i="1" s="1"/>
  <c r="AY69" i="1"/>
  <c r="CD271" i="1" l="1"/>
  <c r="CO117" i="1"/>
  <c r="CN117" i="1"/>
  <c r="CM117" i="1"/>
  <c r="CL117" i="1"/>
  <c r="CI117" i="1"/>
  <c r="CH117" i="1"/>
  <c r="CG117" i="1"/>
  <c r="CF117" i="1"/>
  <c r="CD117" i="1"/>
  <c r="CC117" i="1"/>
  <c r="BY117" i="1"/>
  <c r="BX117" i="1"/>
  <c r="BW117" i="1"/>
  <c r="BV117" i="1"/>
  <c r="BU117" i="1"/>
  <c r="BT117" i="1"/>
  <c r="BS117" i="1"/>
  <c r="BR117" i="1"/>
  <c r="BQ117" i="1"/>
  <c r="BP117" i="1"/>
  <c r="BO117" i="1"/>
  <c r="BM117" i="1"/>
  <c r="BL117" i="1"/>
  <c r="BI117" i="1"/>
  <c r="BH117" i="1"/>
  <c r="BG117" i="1"/>
  <c r="BE117" i="1"/>
  <c r="BD117" i="1"/>
  <c r="BC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D117" i="1"/>
  <c r="AC117" i="1"/>
  <c r="AB117" i="1"/>
  <c r="AA117" i="1"/>
  <c r="Z117" i="1"/>
  <c r="Y117" i="1"/>
  <c r="X117" i="1"/>
  <c r="W117" i="1"/>
  <c r="V117" i="1"/>
  <c r="T117" i="1"/>
  <c r="S117" i="1"/>
  <c r="R117" i="1"/>
  <c r="Q117" i="1"/>
  <c r="O117" i="1"/>
  <c r="N117" i="1"/>
  <c r="M117" i="1"/>
  <c r="L117" i="1"/>
  <c r="K117" i="1"/>
  <c r="J117" i="1"/>
  <c r="H117" i="1"/>
  <c r="G117" i="1"/>
  <c r="AZ117" i="1" l="1"/>
  <c r="CK119" i="1" l="1"/>
  <c r="CB119" i="1"/>
  <c r="BN119" i="1"/>
  <c r="BK119" i="1"/>
  <c r="BF119" i="1"/>
  <c r="BB119" i="1"/>
  <c r="AE119" i="1"/>
  <c r="U119" i="1"/>
  <c r="P119" i="1"/>
  <c r="I119" i="1"/>
  <c r="CK118" i="1"/>
  <c r="CB118" i="1"/>
  <c r="BN118" i="1"/>
  <c r="BK118" i="1"/>
  <c r="BF118" i="1"/>
  <c r="BB118" i="1"/>
  <c r="AE118" i="1"/>
  <c r="U118" i="1"/>
  <c r="P118" i="1"/>
  <c r="I118" i="1"/>
  <c r="CO105" i="1"/>
  <c r="CN105" i="1"/>
  <c r="CM105" i="1"/>
  <c r="CL105" i="1"/>
  <c r="CI105" i="1"/>
  <c r="CH105" i="1"/>
  <c r="CG105" i="1"/>
  <c r="CF105" i="1"/>
  <c r="CD105" i="1"/>
  <c r="CC105" i="1"/>
  <c r="BY105" i="1"/>
  <c r="BX105" i="1"/>
  <c r="BW105" i="1"/>
  <c r="BV105" i="1"/>
  <c r="BU105" i="1"/>
  <c r="BT105" i="1"/>
  <c r="BS105" i="1"/>
  <c r="BR105" i="1"/>
  <c r="BQ105" i="1"/>
  <c r="BP105" i="1"/>
  <c r="BO105" i="1"/>
  <c r="BM105" i="1"/>
  <c r="BL105" i="1"/>
  <c r="BI105" i="1"/>
  <c r="BH105" i="1"/>
  <c r="BG105" i="1"/>
  <c r="BE105" i="1"/>
  <c r="BD105" i="1"/>
  <c r="BC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Z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K105" i="1"/>
  <c r="J105" i="1"/>
  <c r="H105" i="1"/>
  <c r="G105" i="1"/>
  <c r="CK106" i="1"/>
  <c r="CB106" i="1"/>
  <c r="BN106" i="1"/>
  <c r="BK106" i="1"/>
  <c r="BF106" i="1"/>
  <c r="BB106" i="1"/>
  <c r="AE106" i="1"/>
  <c r="U106" i="1"/>
  <c r="P106" i="1"/>
  <c r="I106" i="1"/>
  <c r="AT104" i="1" l="1"/>
  <c r="AU104" i="1"/>
  <c r="CN104" i="1"/>
  <c r="AY104" i="1"/>
  <c r="AZ105" i="1"/>
  <c r="BA106" i="1"/>
  <c r="CA106" i="1"/>
  <c r="BA118" i="1"/>
  <c r="CA118" i="1"/>
  <c r="BA119" i="1"/>
  <c r="F119" i="1"/>
  <c r="F106" i="1"/>
  <c r="F118" i="1"/>
  <c r="CA119" i="1"/>
  <c r="BZ106" i="1" l="1"/>
  <c r="E106" i="1"/>
  <c r="E118" i="1"/>
  <c r="E119" i="1"/>
  <c r="BZ118" i="1"/>
  <c r="BZ119" i="1"/>
  <c r="D118" i="1" l="1"/>
  <c r="D106" i="1"/>
  <c r="D119" i="1"/>
  <c r="CK291" i="1" l="1"/>
  <c r="CB291" i="1"/>
  <c r="BN291" i="1"/>
  <c r="BK291" i="1"/>
  <c r="BF291" i="1"/>
  <c r="BB291" i="1"/>
  <c r="AE291" i="1"/>
  <c r="U291" i="1"/>
  <c r="P291" i="1"/>
  <c r="I291" i="1"/>
  <c r="CK231" i="1"/>
  <c r="CB231" i="1"/>
  <c r="BN231" i="1"/>
  <c r="BK231" i="1"/>
  <c r="BF231" i="1"/>
  <c r="BB231" i="1"/>
  <c r="AE231" i="1"/>
  <c r="U231" i="1"/>
  <c r="P231" i="1"/>
  <c r="I231" i="1"/>
  <c r="BA291" i="1" l="1"/>
  <c r="CA231" i="1"/>
  <c r="F291" i="1"/>
  <c r="BA231" i="1"/>
  <c r="CA291" i="1"/>
  <c r="F231" i="1"/>
  <c r="BF296" i="1"/>
  <c r="BF105" i="1" l="1"/>
  <c r="BZ231" i="1"/>
  <c r="BZ291" i="1"/>
  <c r="E291" i="1"/>
  <c r="E231" i="1"/>
  <c r="D231" i="1" l="1"/>
  <c r="D291" i="1"/>
  <c r="CO300" i="1" l="1"/>
  <c r="CL308" i="1" l="1"/>
  <c r="CL306" i="1"/>
  <c r="CL304" i="1"/>
  <c r="CL302" i="1"/>
  <c r="CL300" i="1"/>
  <c r="CL295" i="1"/>
  <c r="CL280" i="1"/>
  <c r="CL277" i="1"/>
  <c r="CL275" i="1"/>
  <c r="CL261" i="1"/>
  <c r="CL236" i="1"/>
  <c r="CL218" i="1"/>
  <c r="CL214" i="1"/>
  <c r="CL202" i="1"/>
  <c r="CL194" i="1"/>
  <c r="CL192" i="1"/>
  <c r="CL190" i="1"/>
  <c r="CL188" i="1"/>
  <c r="CL186" i="1"/>
  <c r="CL182" i="1"/>
  <c r="CL177" i="1"/>
  <c r="CL175" i="1"/>
  <c r="CL172" i="1"/>
  <c r="CL169" i="1"/>
  <c r="CL167" i="1"/>
  <c r="CL161" i="1"/>
  <c r="CL158" i="1"/>
  <c r="CL151" i="1"/>
  <c r="CL148" i="1"/>
  <c r="CL144" i="1"/>
  <c r="CL139" i="1"/>
  <c r="CL137" i="1"/>
  <c r="CL135" i="1"/>
  <c r="CL131" i="1"/>
  <c r="CL127" i="1"/>
  <c r="CL123" i="1"/>
  <c r="CL120" i="1"/>
  <c r="CL115" i="1"/>
  <c r="CL112" i="1"/>
  <c r="CL109" i="1"/>
  <c r="CL102" i="1"/>
  <c r="CL99" i="1"/>
  <c r="CL87" i="1"/>
  <c r="CL84" i="1"/>
  <c r="CL82" i="1"/>
  <c r="CL80" i="1"/>
  <c r="CL78" i="1"/>
  <c r="CL76" i="1"/>
  <c r="CL74" i="1"/>
  <c r="CL71" i="1"/>
  <c r="CL69" i="1"/>
  <c r="CL66" i="1"/>
  <c r="CL64" i="1"/>
  <c r="CL61" i="1"/>
  <c r="CL58" i="1"/>
  <c r="CL56" i="1"/>
  <c r="CL54" i="1"/>
  <c r="CL52" i="1"/>
  <c r="CL50" i="1"/>
  <c r="CL47" i="1"/>
  <c r="CL45" i="1"/>
  <c r="CL40" i="1"/>
  <c r="CL38" i="1"/>
  <c r="CL24" i="1"/>
  <c r="CL20" i="1"/>
  <c r="CL18" i="1"/>
  <c r="CH308" i="1"/>
  <c r="CH306" i="1"/>
  <c r="CH304" i="1"/>
  <c r="CH302" i="1"/>
  <c r="CH300" i="1"/>
  <c r="CH295" i="1"/>
  <c r="CH280" i="1"/>
  <c r="CH277" i="1"/>
  <c r="CH275" i="1"/>
  <c r="CH261" i="1"/>
  <c r="CH236" i="1"/>
  <c r="CH218" i="1"/>
  <c r="CH214" i="1"/>
  <c r="CH202" i="1"/>
  <c r="CH194" i="1"/>
  <c r="CH192" i="1"/>
  <c r="CH190" i="1"/>
  <c r="CH188" i="1"/>
  <c r="CH186" i="1"/>
  <c r="CH182" i="1"/>
  <c r="CH177" i="1"/>
  <c r="CH175" i="1"/>
  <c r="CH172" i="1"/>
  <c r="CH169" i="1"/>
  <c r="CH167" i="1"/>
  <c r="CH161" i="1"/>
  <c r="CH158" i="1"/>
  <c r="CH151" i="1"/>
  <c r="CH148" i="1"/>
  <c r="CH144" i="1"/>
  <c r="CH139" i="1"/>
  <c r="CH137" i="1"/>
  <c r="CH135" i="1"/>
  <c r="CH131" i="1"/>
  <c r="CH127" i="1"/>
  <c r="CH123" i="1"/>
  <c r="CH120" i="1"/>
  <c r="CH115" i="1"/>
  <c r="CH112" i="1"/>
  <c r="CH109" i="1"/>
  <c r="CH102" i="1"/>
  <c r="CH99" i="1"/>
  <c r="CH87" i="1"/>
  <c r="CH84" i="1"/>
  <c r="CH82" i="1"/>
  <c r="CH80" i="1"/>
  <c r="CH78" i="1"/>
  <c r="CH76" i="1"/>
  <c r="CH74" i="1"/>
  <c r="CH71" i="1"/>
  <c r="CH69" i="1"/>
  <c r="CH66" i="1"/>
  <c r="CH64" i="1"/>
  <c r="CH61" i="1"/>
  <c r="CH58" i="1"/>
  <c r="CH56" i="1"/>
  <c r="CH54" i="1"/>
  <c r="CH52" i="1"/>
  <c r="CH50" i="1"/>
  <c r="CH47" i="1"/>
  <c r="CH45" i="1"/>
  <c r="CH40" i="1"/>
  <c r="CH38" i="1"/>
  <c r="CH24" i="1"/>
  <c r="CH20" i="1"/>
  <c r="CH18" i="1"/>
  <c r="CG308" i="1"/>
  <c r="CG306" i="1"/>
  <c r="CG304" i="1"/>
  <c r="CG302" i="1"/>
  <c r="CG300" i="1"/>
  <c r="CG295" i="1"/>
  <c r="CG280" i="1"/>
  <c r="CG277" i="1"/>
  <c r="CG275" i="1"/>
  <c r="CG261" i="1"/>
  <c r="CG236" i="1"/>
  <c r="CG218" i="1"/>
  <c r="CG214" i="1"/>
  <c r="CG202" i="1"/>
  <c r="CG194" i="1"/>
  <c r="CG192" i="1"/>
  <c r="CG190" i="1"/>
  <c r="CG188" i="1"/>
  <c r="CG186" i="1"/>
  <c r="CG182" i="1"/>
  <c r="CG177" i="1"/>
  <c r="CG175" i="1"/>
  <c r="CG172" i="1"/>
  <c r="CG169" i="1"/>
  <c r="CG167" i="1"/>
  <c r="CG161" i="1"/>
  <c r="CG158" i="1"/>
  <c r="CG151" i="1"/>
  <c r="CG148" i="1"/>
  <c r="CG144" i="1"/>
  <c r="CG139" i="1"/>
  <c r="CG137" i="1"/>
  <c r="CG135" i="1"/>
  <c r="CG131" i="1"/>
  <c r="CG127" i="1"/>
  <c r="CG123" i="1"/>
  <c r="CG120" i="1"/>
  <c r="CG115" i="1"/>
  <c r="CG112" i="1"/>
  <c r="CG109" i="1"/>
  <c r="CG102" i="1"/>
  <c r="CG99" i="1"/>
  <c r="CG87" i="1"/>
  <c r="CG84" i="1"/>
  <c r="CG82" i="1"/>
  <c r="CG80" i="1"/>
  <c r="CG78" i="1"/>
  <c r="CG76" i="1"/>
  <c r="CG74" i="1"/>
  <c r="CG71" i="1"/>
  <c r="CG69" i="1"/>
  <c r="CG66" i="1"/>
  <c r="CG64" i="1"/>
  <c r="CG61" i="1"/>
  <c r="CG58" i="1"/>
  <c r="CG56" i="1"/>
  <c r="CG54" i="1"/>
  <c r="CG52" i="1"/>
  <c r="CG50" i="1"/>
  <c r="CG47" i="1"/>
  <c r="CG45" i="1"/>
  <c r="CG40" i="1"/>
  <c r="CG38" i="1"/>
  <c r="CG24" i="1"/>
  <c r="CG20" i="1"/>
  <c r="CG18" i="1"/>
  <c r="CK262" i="1"/>
  <c r="CB262" i="1"/>
  <c r="BN262" i="1"/>
  <c r="BK262" i="1"/>
  <c r="BF262" i="1"/>
  <c r="BB262" i="1"/>
  <c r="AE262" i="1"/>
  <c r="U262" i="1"/>
  <c r="P262" i="1"/>
  <c r="I262" i="1"/>
  <c r="CK225" i="1"/>
  <c r="CB225" i="1"/>
  <c r="BN225" i="1"/>
  <c r="BK225" i="1"/>
  <c r="BF225" i="1"/>
  <c r="BB225" i="1"/>
  <c r="AE225" i="1"/>
  <c r="U225" i="1"/>
  <c r="P225" i="1"/>
  <c r="O225" i="1"/>
  <c r="CK228" i="1"/>
  <c r="CB228" i="1"/>
  <c r="BN228" i="1"/>
  <c r="BK228" i="1"/>
  <c r="BF228" i="1"/>
  <c r="BB228" i="1"/>
  <c r="AE228" i="1"/>
  <c r="P228" i="1"/>
  <c r="I228" i="1"/>
  <c r="AE201" i="1"/>
  <c r="AE200" i="1"/>
  <c r="AE199" i="1"/>
  <c r="AE198" i="1"/>
  <c r="AE197" i="1"/>
  <c r="AE196" i="1"/>
  <c r="AE195" i="1"/>
  <c r="AE193" i="1"/>
  <c r="BN55" i="1"/>
  <c r="CG104" i="1" l="1"/>
  <c r="CL104" i="1"/>
  <c r="CH104" i="1"/>
  <c r="CL157" i="1"/>
  <c r="CG157" i="1"/>
  <c r="CH157" i="1"/>
  <c r="CG60" i="1"/>
  <c r="CL60" i="1"/>
  <c r="CH60" i="1"/>
  <c r="CG98" i="1"/>
  <c r="CH98" i="1"/>
  <c r="BN54" i="1"/>
  <c r="CG101" i="1"/>
  <c r="CG223" i="1"/>
  <c r="CG279" i="1"/>
  <c r="CH101" i="1"/>
  <c r="CH223" i="1"/>
  <c r="CH279" i="1"/>
  <c r="CL101" i="1"/>
  <c r="CL223" i="1"/>
  <c r="CL279" i="1"/>
  <c r="I225" i="1"/>
  <c r="CG213" i="1"/>
  <c r="CH213" i="1"/>
  <c r="CL98" i="1"/>
  <c r="CL213" i="1"/>
  <c r="CL166" i="1"/>
  <c r="BA262" i="1"/>
  <c r="CH122" i="1"/>
  <c r="CH179" i="1"/>
  <c r="BA228" i="1"/>
  <c r="CG122" i="1"/>
  <c r="CG179" i="1"/>
  <c r="CH166" i="1"/>
  <c r="CH282" i="1"/>
  <c r="CL17" i="1"/>
  <c r="CL63" i="1"/>
  <c r="CL68" i="1"/>
  <c r="CL122" i="1"/>
  <c r="CL143" i="1"/>
  <c r="CL179" i="1"/>
  <c r="CL282" i="1"/>
  <c r="CG49" i="1"/>
  <c r="CG166" i="1"/>
  <c r="CG282" i="1"/>
  <c r="CH17" i="1"/>
  <c r="CH63" i="1"/>
  <c r="CH68" i="1"/>
  <c r="CH86" i="1"/>
  <c r="CH111" i="1"/>
  <c r="CL49" i="1"/>
  <c r="CL111" i="1"/>
  <c r="CG68" i="1"/>
  <c r="CG111" i="1"/>
  <c r="CH49" i="1"/>
  <c r="CL86" i="1"/>
  <c r="CG17" i="1"/>
  <c r="CG63" i="1"/>
  <c r="CG143" i="1"/>
  <c r="CH143" i="1"/>
  <c r="CA262" i="1"/>
  <c r="CG86" i="1"/>
  <c r="CA225" i="1"/>
  <c r="F262" i="1"/>
  <c r="CA228" i="1"/>
  <c r="F228" i="1"/>
  <c r="AY82" i="1"/>
  <c r="AY236" i="1"/>
  <c r="AX47" i="1"/>
  <c r="AY47" i="1"/>
  <c r="AZ47" i="1"/>
  <c r="AY24" i="1"/>
  <c r="AE176" i="1"/>
  <c r="CL217" i="1" l="1"/>
  <c r="CH217" i="1"/>
  <c r="F225" i="1"/>
  <c r="CG217" i="1"/>
  <c r="AY223" i="1"/>
  <c r="E228" i="1"/>
  <c r="BZ228" i="1"/>
  <c r="BZ225" i="1"/>
  <c r="BZ262" i="1"/>
  <c r="AY68" i="1"/>
  <c r="E262" i="1"/>
  <c r="AY17" i="1"/>
  <c r="CG310" i="1" l="1"/>
  <c r="CH310" i="1"/>
  <c r="CL310" i="1"/>
  <c r="E225" i="1"/>
  <c r="AY217" i="1"/>
  <c r="D228" i="1"/>
  <c r="D262" i="1"/>
  <c r="CK272" i="1"/>
  <c r="CB272" i="1"/>
  <c r="BN272" i="1"/>
  <c r="BK272" i="1"/>
  <c r="BF272" i="1"/>
  <c r="BB272" i="1"/>
  <c r="AE272" i="1"/>
  <c r="U272" i="1"/>
  <c r="P272" i="1"/>
  <c r="I272" i="1"/>
  <c r="CK271" i="1"/>
  <c r="CB271" i="1"/>
  <c r="BN271" i="1"/>
  <c r="BK271" i="1"/>
  <c r="BF271" i="1"/>
  <c r="BB271" i="1"/>
  <c r="AE271" i="1"/>
  <c r="U271" i="1"/>
  <c r="P271" i="1"/>
  <c r="I271" i="1"/>
  <c r="CK266" i="1"/>
  <c r="CB266" i="1"/>
  <c r="BN266" i="1"/>
  <c r="BK266" i="1"/>
  <c r="BF266" i="1"/>
  <c r="BB266" i="1"/>
  <c r="AE266" i="1"/>
  <c r="U266" i="1"/>
  <c r="P266" i="1"/>
  <c r="I266" i="1"/>
  <c r="CK235" i="1"/>
  <c r="CB235" i="1"/>
  <c r="BN235" i="1"/>
  <c r="BK235" i="1"/>
  <c r="BF235" i="1"/>
  <c r="BB235" i="1"/>
  <c r="AE235" i="1"/>
  <c r="U235" i="1"/>
  <c r="P235" i="1"/>
  <c r="I235" i="1"/>
  <c r="CK229" i="1"/>
  <c r="CB229" i="1"/>
  <c r="BN229" i="1"/>
  <c r="BK229" i="1"/>
  <c r="BF229" i="1"/>
  <c r="BB229" i="1"/>
  <c r="AE229" i="1"/>
  <c r="U229" i="1"/>
  <c r="P229" i="1"/>
  <c r="I229" i="1"/>
  <c r="CK227" i="1"/>
  <c r="CB227" i="1"/>
  <c r="BN227" i="1"/>
  <c r="BK227" i="1"/>
  <c r="BF227" i="1"/>
  <c r="BB227" i="1"/>
  <c r="AE227" i="1"/>
  <c r="U227" i="1"/>
  <c r="P227" i="1"/>
  <c r="I227" i="1"/>
  <c r="CK97" i="1"/>
  <c r="CB97" i="1"/>
  <c r="BN97" i="1"/>
  <c r="BK97" i="1"/>
  <c r="BF97" i="1"/>
  <c r="BB97" i="1"/>
  <c r="AE97" i="1"/>
  <c r="U97" i="1"/>
  <c r="P97" i="1"/>
  <c r="I97" i="1"/>
  <c r="CK94" i="1"/>
  <c r="CB94" i="1"/>
  <c r="BN94" i="1"/>
  <c r="BK94" i="1"/>
  <c r="BF94" i="1"/>
  <c r="BB94" i="1"/>
  <c r="AE94" i="1"/>
  <c r="U94" i="1"/>
  <c r="P94" i="1"/>
  <c r="I94" i="1"/>
  <c r="AY310" i="1" l="1"/>
  <c r="D225" i="1"/>
  <c r="BA235" i="1"/>
  <c r="CA97" i="1"/>
  <c r="BA94" i="1"/>
  <c r="CA266" i="1"/>
  <c r="BA272" i="1"/>
  <c r="BA227" i="1"/>
  <c r="CA227" i="1"/>
  <c r="BA229" i="1"/>
  <c r="CA229" i="1"/>
  <c r="F235" i="1"/>
  <c r="BA271" i="1"/>
  <c r="CA271" i="1"/>
  <c r="F272" i="1"/>
  <c r="F94" i="1"/>
  <c r="CA94" i="1"/>
  <c r="F97" i="1"/>
  <c r="BA97" i="1"/>
  <c r="F227" i="1"/>
  <c r="F229" i="1"/>
  <c r="CA235" i="1"/>
  <c r="F266" i="1"/>
  <c r="BA266" i="1"/>
  <c r="F271" i="1"/>
  <c r="CA272" i="1"/>
  <c r="BZ266" i="1" l="1"/>
  <c r="BZ97" i="1"/>
  <c r="E229" i="1"/>
  <c r="E266" i="1"/>
  <c r="E227" i="1"/>
  <c r="BZ272" i="1"/>
  <c r="E97" i="1"/>
  <c r="BZ94" i="1"/>
  <c r="E94" i="1"/>
  <c r="E272" i="1"/>
  <c r="BZ271" i="1"/>
  <c r="E235" i="1"/>
  <c r="BZ229" i="1"/>
  <c r="BZ227" i="1"/>
  <c r="E271" i="1"/>
  <c r="BZ235" i="1"/>
  <c r="D271" i="1" l="1"/>
  <c r="D235" i="1"/>
  <c r="D272" i="1"/>
  <c r="D94" i="1"/>
  <c r="D97" i="1"/>
  <c r="D227" i="1"/>
  <c r="D266" i="1"/>
  <c r="D229" i="1"/>
  <c r="CB46" i="1" l="1"/>
  <c r="AZ45" i="1"/>
  <c r="AM45" i="1"/>
  <c r="AK45" i="1"/>
  <c r="AI45" i="1"/>
  <c r="AH45" i="1"/>
  <c r="AA45" i="1"/>
  <c r="Z45" i="1"/>
  <c r="Y45" i="1"/>
  <c r="X45" i="1"/>
  <c r="W45" i="1"/>
  <c r="V45" i="1"/>
  <c r="T45" i="1"/>
  <c r="O45" i="1"/>
  <c r="H45" i="1"/>
  <c r="G45" i="1"/>
  <c r="CO45" i="1"/>
  <c r="CN45" i="1"/>
  <c r="CM45" i="1"/>
  <c r="CI45" i="1"/>
  <c r="CF45" i="1"/>
  <c r="CC45" i="1"/>
  <c r="BY45" i="1"/>
  <c r="BX45" i="1"/>
  <c r="BW45" i="1"/>
  <c r="BV45" i="1"/>
  <c r="BU45" i="1"/>
  <c r="BT45" i="1"/>
  <c r="BS45" i="1"/>
  <c r="BR45" i="1"/>
  <c r="BQ45" i="1"/>
  <c r="BP45" i="1"/>
  <c r="BO45" i="1"/>
  <c r="BM45" i="1"/>
  <c r="BL45" i="1"/>
  <c r="BI45" i="1"/>
  <c r="BH45" i="1"/>
  <c r="BG45" i="1"/>
  <c r="BE45" i="1"/>
  <c r="BD45" i="1"/>
  <c r="BC45" i="1"/>
  <c r="AX45" i="1"/>
  <c r="AW45" i="1"/>
  <c r="AV45" i="1"/>
  <c r="AU45" i="1"/>
  <c r="AT45" i="1"/>
  <c r="AS45" i="1"/>
  <c r="AR45" i="1"/>
  <c r="AQ45" i="1"/>
  <c r="AP45" i="1"/>
  <c r="AO45" i="1"/>
  <c r="AN45" i="1"/>
  <c r="AL45" i="1"/>
  <c r="AJ45" i="1"/>
  <c r="AG45" i="1"/>
  <c r="AF45" i="1"/>
  <c r="AD45" i="1"/>
  <c r="AC45" i="1"/>
  <c r="AB45" i="1"/>
  <c r="S45" i="1"/>
  <c r="R45" i="1"/>
  <c r="Q45" i="1"/>
  <c r="N45" i="1"/>
  <c r="M45" i="1"/>
  <c r="L45" i="1"/>
  <c r="K45" i="1"/>
  <c r="J45" i="1"/>
  <c r="CK46" i="1"/>
  <c r="BN46" i="1"/>
  <c r="BK46" i="1"/>
  <c r="BF46" i="1"/>
  <c r="BB46" i="1"/>
  <c r="P46" i="1"/>
  <c r="BA46" i="1" l="1"/>
  <c r="AU17" i="1"/>
  <c r="AT17" i="1"/>
  <c r="BN65" i="1"/>
  <c r="CD45" i="1"/>
  <c r="I46" i="1"/>
  <c r="U46" i="1"/>
  <c r="AE46" i="1"/>
  <c r="CA46" i="1"/>
  <c r="F46" i="1" l="1"/>
  <c r="BZ46" i="1"/>
  <c r="E46" i="1" l="1"/>
  <c r="D46" i="1" l="1"/>
  <c r="CN282" i="1" l="1"/>
  <c r="CK284" i="1"/>
  <c r="CB284" i="1"/>
  <c r="BN284" i="1"/>
  <c r="BK284" i="1"/>
  <c r="BF284" i="1"/>
  <c r="BB284" i="1"/>
  <c r="AE284" i="1"/>
  <c r="U284" i="1"/>
  <c r="P284" i="1"/>
  <c r="I284" i="1"/>
  <c r="F284" i="1" l="1"/>
  <c r="CA284" i="1"/>
  <c r="BA284" i="1"/>
  <c r="BZ284" i="1" l="1"/>
  <c r="E284" i="1"/>
  <c r="D284" i="1" l="1"/>
  <c r="BK114" i="1"/>
  <c r="BM308" i="1" l="1"/>
  <c r="BM306" i="1"/>
  <c r="BM304" i="1"/>
  <c r="BM302" i="1"/>
  <c r="BM300" i="1"/>
  <c r="BM295" i="1"/>
  <c r="BM280" i="1"/>
  <c r="BM277" i="1"/>
  <c r="BM275" i="1"/>
  <c r="BM261" i="1"/>
  <c r="BM236" i="1"/>
  <c r="BM218" i="1"/>
  <c r="BM214" i="1"/>
  <c r="BM202" i="1"/>
  <c r="BM194" i="1"/>
  <c r="BM192" i="1"/>
  <c r="BM190" i="1"/>
  <c r="BM188" i="1"/>
  <c r="BM186" i="1"/>
  <c r="BM182" i="1"/>
  <c r="BM177" i="1"/>
  <c r="BM175" i="1"/>
  <c r="BM172" i="1"/>
  <c r="BM169" i="1"/>
  <c r="BM167" i="1"/>
  <c r="BM161" i="1"/>
  <c r="BM158" i="1"/>
  <c r="BM151" i="1"/>
  <c r="BM148" i="1"/>
  <c r="BM144" i="1"/>
  <c r="BM139" i="1"/>
  <c r="BM137" i="1"/>
  <c r="BM135" i="1"/>
  <c r="BM131" i="1"/>
  <c r="BM127" i="1"/>
  <c r="BM123" i="1"/>
  <c r="BM120" i="1"/>
  <c r="BM115" i="1"/>
  <c r="BM112" i="1"/>
  <c r="BM109" i="1"/>
  <c r="BM102" i="1"/>
  <c r="BM99" i="1"/>
  <c r="BM87" i="1"/>
  <c r="BM84" i="1"/>
  <c r="BM82" i="1"/>
  <c r="BM80" i="1"/>
  <c r="BM78" i="1"/>
  <c r="BM76" i="1"/>
  <c r="BM74" i="1"/>
  <c r="BM71" i="1"/>
  <c r="BM69" i="1"/>
  <c r="BM66" i="1"/>
  <c r="BM64" i="1"/>
  <c r="BM61" i="1"/>
  <c r="BM58" i="1"/>
  <c r="BM56" i="1"/>
  <c r="BM54" i="1"/>
  <c r="BM52" i="1"/>
  <c r="BM50" i="1"/>
  <c r="BM47" i="1"/>
  <c r="BM40" i="1"/>
  <c r="BM38" i="1"/>
  <c r="BM24" i="1"/>
  <c r="BM20" i="1"/>
  <c r="BM18" i="1"/>
  <c r="CO112" i="1"/>
  <c r="CN112" i="1"/>
  <c r="CM112" i="1"/>
  <c r="CI112" i="1"/>
  <c r="CF112" i="1"/>
  <c r="CD112" i="1"/>
  <c r="CC112" i="1"/>
  <c r="BY112" i="1"/>
  <c r="BX112" i="1"/>
  <c r="BW112" i="1"/>
  <c r="BV112" i="1"/>
  <c r="BU112" i="1"/>
  <c r="BT112" i="1"/>
  <c r="BS112" i="1"/>
  <c r="BR112" i="1"/>
  <c r="BQ112" i="1"/>
  <c r="BP112" i="1"/>
  <c r="BO112" i="1"/>
  <c r="BL112" i="1"/>
  <c r="BI112" i="1"/>
  <c r="BH112" i="1"/>
  <c r="BG112" i="1"/>
  <c r="BE112" i="1"/>
  <c r="BC112" i="1"/>
  <c r="AZ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D112" i="1"/>
  <c r="AC112" i="1"/>
  <c r="AB112" i="1"/>
  <c r="AA112" i="1"/>
  <c r="Z112" i="1"/>
  <c r="Y112" i="1"/>
  <c r="X112" i="1"/>
  <c r="W112" i="1"/>
  <c r="V112" i="1"/>
  <c r="T112" i="1"/>
  <c r="S112" i="1"/>
  <c r="R112" i="1"/>
  <c r="Q112" i="1"/>
  <c r="O112" i="1"/>
  <c r="N112" i="1"/>
  <c r="M112" i="1"/>
  <c r="L112" i="1"/>
  <c r="K112" i="1"/>
  <c r="J112" i="1"/>
  <c r="H112" i="1"/>
  <c r="G112" i="1"/>
  <c r="CK114" i="1"/>
  <c r="CB114" i="1"/>
  <c r="BN114" i="1"/>
  <c r="BF114" i="1"/>
  <c r="BB114" i="1"/>
  <c r="AE114" i="1"/>
  <c r="U114" i="1"/>
  <c r="P114" i="1"/>
  <c r="I114" i="1"/>
  <c r="BM104" i="1" l="1"/>
  <c r="BM157" i="1"/>
  <c r="BM60" i="1"/>
  <c r="BM279" i="1"/>
  <c r="BM122" i="1"/>
  <c r="BM166" i="1"/>
  <c r="BM213" i="1"/>
  <c r="BA114" i="1"/>
  <c r="CA114" i="1"/>
  <c r="BM179" i="1"/>
  <c r="BM282" i="1"/>
  <c r="BM98" i="1"/>
  <c r="BM111" i="1"/>
  <c r="BM223" i="1"/>
  <c r="BD112" i="1"/>
  <c r="BM101" i="1"/>
  <c r="F114" i="1"/>
  <c r="BM49" i="1"/>
  <c r="BM17" i="1"/>
  <c r="BM63" i="1"/>
  <c r="BM86" i="1"/>
  <c r="BM143" i="1"/>
  <c r="BM68" i="1"/>
  <c r="BZ114" i="1" l="1"/>
  <c r="E114" i="1"/>
  <c r="BM217" i="1"/>
  <c r="BM310" i="1" l="1"/>
  <c r="D114" i="1"/>
  <c r="BN37" i="1" l="1"/>
  <c r="G56" i="1"/>
  <c r="G47" i="1"/>
  <c r="U37" i="1"/>
  <c r="H20" i="1"/>
  <c r="CK259" i="1"/>
  <c r="BN259" i="1"/>
  <c r="BK259" i="1"/>
  <c r="BF259" i="1"/>
  <c r="BB259" i="1"/>
  <c r="CK211" i="1"/>
  <c r="CB211" i="1"/>
  <c r="BN211" i="1"/>
  <c r="BK211" i="1"/>
  <c r="BF211" i="1"/>
  <c r="BB211" i="1"/>
  <c r="AE211" i="1"/>
  <c r="U211" i="1"/>
  <c r="P211" i="1"/>
  <c r="I211" i="1"/>
  <c r="CK159" i="1"/>
  <c r="BN159" i="1"/>
  <c r="BK159" i="1"/>
  <c r="BF159" i="1"/>
  <c r="BB159" i="1"/>
  <c r="CO120" i="1"/>
  <c r="CN120" i="1"/>
  <c r="CM120" i="1"/>
  <c r="CI120" i="1"/>
  <c r="CF120" i="1"/>
  <c r="CD120" i="1"/>
  <c r="CC120" i="1"/>
  <c r="BY120" i="1"/>
  <c r="BX120" i="1"/>
  <c r="BW120" i="1"/>
  <c r="BV120" i="1"/>
  <c r="BU120" i="1"/>
  <c r="BT120" i="1"/>
  <c r="BS120" i="1"/>
  <c r="BR120" i="1"/>
  <c r="BQ120" i="1"/>
  <c r="BP120" i="1"/>
  <c r="BO120" i="1"/>
  <c r="BL120" i="1"/>
  <c r="BI120" i="1"/>
  <c r="BH120" i="1"/>
  <c r="BG120" i="1"/>
  <c r="BE120" i="1"/>
  <c r="BD120" i="1"/>
  <c r="BC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D120" i="1"/>
  <c r="AC120" i="1"/>
  <c r="AB120" i="1"/>
  <c r="AA120" i="1"/>
  <c r="Z120" i="1"/>
  <c r="Y120" i="1"/>
  <c r="X120" i="1"/>
  <c r="W120" i="1"/>
  <c r="V120" i="1"/>
  <c r="T120" i="1"/>
  <c r="S120" i="1"/>
  <c r="R120" i="1"/>
  <c r="Q120" i="1"/>
  <c r="O120" i="1"/>
  <c r="N120" i="1"/>
  <c r="M120" i="1"/>
  <c r="L120" i="1"/>
  <c r="K120" i="1"/>
  <c r="J120" i="1"/>
  <c r="H120" i="1"/>
  <c r="G120" i="1"/>
  <c r="CO115" i="1"/>
  <c r="CN115" i="1"/>
  <c r="CM115" i="1"/>
  <c r="CI115" i="1"/>
  <c r="CF115" i="1"/>
  <c r="CD115" i="1"/>
  <c r="CC115" i="1"/>
  <c r="BY115" i="1"/>
  <c r="BX115" i="1"/>
  <c r="BW115" i="1"/>
  <c r="BV115" i="1"/>
  <c r="BU115" i="1"/>
  <c r="BT115" i="1"/>
  <c r="BS115" i="1"/>
  <c r="BR115" i="1"/>
  <c r="BQ115" i="1"/>
  <c r="BP115" i="1"/>
  <c r="BO115" i="1"/>
  <c r="BL115" i="1"/>
  <c r="BI115" i="1"/>
  <c r="BH115" i="1"/>
  <c r="BG115" i="1"/>
  <c r="BD115" i="1"/>
  <c r="BC115" i="1"/>
  <c r="AZ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T115" i="1"/>
  <c r="S115" i="1"/>
  <c r="R115" i="1"/>
  <c r="Q115" i="1"/>
  <c r="O115" i="1"/>
  <c r="N115" i="1"/>
  <c r="M115" i="1"/>
  <c r="L115" i="1"/>
  <c r="K115" i="1"/>
  <c r="J115" i="1"/>
  <c r="H115" i="1"/>
  <c r="G115" i="1"/>
  <c r="CK116" i="1"/>
  <c r="CB116" i="1"/>
  <c r="BN116" i="1"/>
  <c r="BK116" i="1"/>
  <c r="BF116" i="1"/>
  <c r="AE116" i="1"/>
  <c r="U116" i="1"/>
  <c r="P116" i="1"/>
  <c r="I116" i="1"/>
  <c r="CK309" i="1"/>
  <c r="CB309" i="1"/>
  <c r="BN309" i="1"/>
  <c r="BK309" i="1"/>
  <c r="BB309" i="1"/>
  <c r="U309" i="1"/>
  <c r="P309" i="1"/>
  <c r="I309" i="1"/>
  <c r="CO308" i="1"/>
  <c r="CM308" i="1"/>
  <c r="CI308" i="1"/>
  <c r="CF308" i="1"/>
  <c r="CD308" i="1"/>
  <c r="CC308" i="1"/>
  <c r="BY308" i="1"/>
  <c r="BX308" i="1"/>
  <c r="BW308" i="1"/>
  <c r="BV308" i="1"/>
  <c r="BU308" i="1"/>
  <c r="BT308" i="1"/>
  <c r="BS308" i="1"/>
  <c r="BR308" i="1"/>
  <c r="BQ308" i="1"/>
  <c r="BP308" i="1"/>
  <c r="BO308" i="1"/>
  <c r="BL308" i="1"/>
  <c r="BI308" i="1"/>
  <c r="BH308" i="1"/>
  <c r="BG308" i="1"/>
  <c r="BE308" i="1"/>
  <c r="BD308" i="1"/>
  <c r="BC308" i="1"/>
  <c r="AZ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O308" i="1"/>
  <c r="N308" i="1"/>
  <c r="M308" i="1"/>
  <c r="L308" i="1"/>
  <c r="K308" i="1"/>
  <c r="J308" i="1"/>
  <c r="H308" i="1"/>
  <c r="G308" i="1"/>
  <c r="CK307" i="1"/>
  <c r="CB307" i="1"/>
  <c r="BN307" i="1"/>
  <c r="BK307" i="1"/>
  <c r="BF307" i="1"/>
  <c r="BB307" i="1"/>
  <c r="AE307" i="1"/>
  <c r="U307" i="1"/>
  <c r="P307" i="1"/>
  <c r="I307" i="1"/>
  <c r="CO306" i="1"/>
  <c r="CM306" i="1"/>
  <c r="CI306" i="1"/>
  <c r="CF306" i="1"/>
  <c r="CD306" i="1"/>
  <c r="CC306" i="1"/>
  <c r="BY306" i="1"/>
  <c r="BX306" i="1"/>
  <c r="BW306" i="1"/>
  <c r="BV306" i="1"/>
  <c r="BU306" i="1"/>
  <c r="BT306" i="1"/>
  <c r="BS306" i="1"/>
  <c r="BR306" i="1"/>
  <c r="BQ306" i="1"/>
  <c r="BP306" i="1"/>
  <c r="BO306" i="1"/>
  <c r="BL306" i="1"/>
  <c r="BI306" i="1"/>
  <c r="BH306" i="1"/>
  <c r="BG306" i="1"/>
  <c r="BE306" i="1"/>
  <c r="BD306" i="1"/>
  <c r="BC306" i="1"/>
  <c r="AZ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O306" i="1"/>
  <c r="N306" i="1"/>
  <c r="M306" i="1"/>
  <c r="L306" i="1"/>
  <c r="K306" i="1"/>
  <c r="J306" i="1"/>
  <c r="H306" i="1"/>
  <c r="G306" i="1"/>
  <c r="CK305" i="1"/>
  <c r="CB305" i="1"/>
  <c r="BN305" i="1"/>
  <c r="BK305" i="1"/>
  <c r="BF305" i="1"/>
  <c r="BB305" i="1"/>
  <c r="AE305" i="1"/>
  <c r="U305" i="1"/>
  <c r="P305" i="1"/>
  <c r="I305" i="1"/>
  <c r="CO304" i="1"/>
  <c r="CM304" i="1"/>
  <c r="CI304" i="1"/>
  <c r="CF304" i="1"/>
  <c r="CD304" i="1"/>
  <c r="CC304" i="1"/>
  <c r="BY304" i="1"/>
  <c r="BX304" i="1"/>
  <c r="BW304" i="1"/>
  <c r="BV304" i="1"/>
  <c r="BU304" i="1"/>
  <c r="BT304" i="1"/>
  <c r="BS304" i="1"/>
  <c r="BR304" i="1"/>
  <c r="BQ304" i="1"/>
  <c r="BP304" i="1"/>
  <c r="BO304" i="1"/>
  <c r="BL304" i="1"/>
  <c r="BI304" i="1"/>
  <c r="BH304" i="1"/>
  <c r="BG304" i="1"/>
  <c r="BE304" i="1"/>
  <c r="BD304" i="1"/>
  <c r="BC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O304" i="1"/>
  <c r="N304" i="1"/>
  <c r="M304" i="1"/>
  <c r="L304" i="1"/>
  <c r="K304" i="1"/>
  <c r="J304" i="1"/>
  <c r="H304" i="1"/>
  <c r="G304" i="1"/>
  <c r="CK303" i="1"/>
  <c r="CB303" i="1"/>
  <c r="BN303" i="1"/>
  <c r="BK303" i="1"/>
  <c r="BF303" i="1"/>
  <c r="BB303" i="1"/>
  <c r="AE303" i="1"/>
  <c r="U303" i="1"/>
  <c r="P303" i="1"/>
  <c r="I303" i="1"/>
  <c r="CO302" i="1"/>
  <c r="CM302" i="1"/>
  <c r="CI302" i="1"/>
  <c r="CF302" i="1"/>
  <c r="CD302" i="1"/>
  <c r="CC302" i="1"/>
  <c r="BY302" i="1"/>
  <c r="BX302" i="1"/>
  <c r="BW302" i="1"/>
  <c r="BV302" i="1"/>
  <c r="BU302" i="1"/>
  <c r="BT302" i="1"/>
  <c r="BS302" i="1"/>
  <c r="BR302" i="1"/>
  <c r="BQ302" i="1"/>
  <c r="BP302" i="1"/>
  <c r="BO302" i="1"/>
  <c r="BL302" i="1"/>
  <c r="BI302" i="1"/>
  <c r="BH302" i="1"/>
  <c r="BG302" i="1"/>
  <c r="BE302" i="1"/>
  <c r="BD302" i="1"/>
  <c r="BC302" i="1"/>
  <c r="AZ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O302" i="1"/>
  <c r="N302" i="1"/>
  <c r="M302" i="1"/>
  <c r="L302" i="1"/>
  <c r="K302" i="1"/>
  <c r="J302" i="1"/>
  <c r="H302" i="1"/>
  <c r="G302" i="1"/>
  <c r="CK301" i="1"/>
  <c r="BN301" i="1"/>
  <c r="BK301" i="1"/>
  <c r="BF301" i="1"/>
  <c r="BB301" i="1"/>
  <c r="AZ300" i="1"/>
  <c r="U301" i="1"/>
  <c r="P301" i="1"/>
  <c r="O300" i="1"/>
  <c r="N300" i="1"/>
  <c r="J301" i="1"/>
  <c r="CM300" i="1"/>
  <c r="CF300" i="1"/>
  <c r="CC300" i="1"/>
  <c r="BY300" i="1"/>
  <c r="BX300" i="1"/>
  <c r="BW300" i="1"/>
  <c r="BV300" i="1"/>
  <c r="BU300" i="1"/>
  <c r="BT300" i="1"/>
  <c r="BS300" i="1"/>
  <c r="BR300" i="1"/>
  <c r="BQ300" i="1"/>
  <c r="BP300" i="1"/>
  <c r="BO300" i="1"/>
  <c r="BL300" i="1"/>
  <c r="BI300" i="1"/>
  <c r="BH300" i="1"/>
  <c r="BG300" i="1"/>
  <c r="BE300" i="1"/>
  <c r="BD300" i="1"/>
  <c r="BC300" i="1"/>
  <c r="AX300" i="1"/>
  <c r="AW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M300" i="1"/>
  <c r="L300" i="1"/>
  <c r="K300" i="1"/>
  <c r="H300" i="1"/>
  <c r="G300" i="1"/>
  <c r="CK298" i="1"/>
  <c r="CB298" i="1"/>
  <c r="BN298" i="1"/>
  <c r="BK298" i="1"/>
  <c r="BF298" i="1"/>
  <c r="BB298" i="1"/>
  <c r="AE298" i="1"/>
  <c r="U298" i="1"/>
  <c r="P298" i="1"/>
  <c r="I298" i="1"/>
  <c r="CK296" i="1"/>
  <c r="CB296" i="1"/>
  <c r="BN296" i="1"/>
  <c r="BK296" i="1"/>
  <c r="BB296" i="1"/>
  <c r="AE296" i="1"/>
  <c r="U296" i="1"/>
  <c r="P296" i="1"/>
  <c r="I296" i="1"/>
  <c r="CO295" i="1"/>
  <c r="CM295" i="1"/>
  <c r="CI295" i="1"/>
  <c r="CF295" i="1"/>
  <c r="CD295" i="1"/>
  <c r="CC295" i="1"/>
  <c r="BY295" i="1"/>
  <c r="BX295" i="1"/>
  <c r="BW295" i="1"/>
  <c r="BV295" i="1"/>
  <c r="BU295" i="1"/>
  <c r="BT295" i="1"/>
  <c r="BS295" i="1"/>
  <c r="BR295" i="1"/>
  <c r="BQ295" i="1"/>
  <c r="BP295" i="1"/>
  <c r="BO295" i="1"/>
  <c r="BL295" i="1"/>
  <c r="BI295" i="1"/>
  <c r="BG295" i="1"/>
  <c r="BE295" i="1"/>
  <c r="BD295" i="1"/>
  <c r="BC295" i="1"/>
  <c r="AZ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O295" i="1"/>
  <c r="N295" i="1"/>
  <c r="M295" i="1"/>
  <c r="L295" i="1"/>
  <c r="K295" i="1"/>
  <c r="J295" i="1"/>
  <c r="H295" i="1"/>
  <c r="G295" i="1"/>
  <c r="CK292" i="1"/>
  <c r="CB292" i="1"/>
  <c r="BN292" i="1"/>
  <c r="BK292" i="1"/>
  <c r="BF292" i="1"/>
  <c r="BB292" i="1"/>
  <c r="U292" i="1"/>
  <c r="P292" i="1"/>
  <c r="I292" i="1"/>
  <c r="CK281" i="1"/>
  <c r="CB281" i="1"/>
  <c r="BN281" i="1"/>
  <c r="BK281" i="1"/>
  <c r="BF281" i="1"/>
  <c r="BB281" i="1"/>
  <c r="AE281" i="1"/>
  <c r="U281" i="1"/>
  <c r="P281" i="1"/>
  <c r="I281" i="1"/>
  <c r="CO280" i="1"/>
  <c r="CM280" i="1"/>
  <c r="CI280" i="1"/>
  <c r="CF280" i="1"/>
  <c r="CD280" i="1"/>
  <c r="CC280" i="1"/>
  <c r="BY280" i="1"/>
  <c r="BX280" i="1"/>
  <c r="BW280" i="1"/>
  <c r="BV280" i="1"/>
  <c r="BU280" i="1"/>
  <c r="BT280" i="1"/>
  <c r="BS280" i="1"/>
  <c r="BR280" i="1"/>
  <c r="BQ280" i="1"/>
  <c r="BP280" i="1"/>
  <c r="BO280" i="1"/>
  <c r="BL280" i="1"/>
  <c r="BI280" i="1"/>
  <c r="BH280" i="1"/>
  <c r="BG280" i="1"/>
  <c r="BE280" i="1"/>
  <c r="BD280" i="1"/>
  <c r="BC280" i="1"/>
  <c r="AZ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O280" i="1"/>
  <c r="N280" i="1"/>
  <c r="M280" i="1"/>
  <c r="L280" i="1"/>
  <c r="K280" i="1"/>
  <c r="J280" i="1"/>
  <c r="H280" i="1"/>
  <c r="G280" i="1"/>
  <c r="CK278" i="1"/>
  <c r="CB278" i="1"/>
  <c r="BN278" i="1"/>
  <c r="BK278" i="1"/>
  <c r="BF278" i="1"/>
  <c r="BB278" i="1"/>
  <c r="AE278" i="1"/>
  <c r="U278" i="1"/>
  <c r="P278" i="1"/>
  <c r="I278" i="1"/>
  <c r="CO277" i="1"/>
  <c r="CM277" i="1"/>
  <c r="CI277" i="1"/>
  <c r="CF277" i="1"/>
  <c r="CD277" i="1"/>
  <c r="CC277" i="1"/>
  <c r="BY277" i="1"/>
  <c r="BX277" i="1"/>
  <c r="BW277" i="1"/>
  <c r="BV277" i="1"/>
  <c r="BU277" i="1"/>
  <c r="BT277" i="1"/>
  <c r="BS277" i="1"/>
  <c r="BR277" i="1"/>
  <c r="BQ277" i="1"/>
  <c r="BP277" i="1"/>
  <c r="BO277" i="1"/>
  <c r="BL277" i="1"/>
  <c r="BI277" i="1"/>
  <c r="BH277" i="1"/>
  <c r="BG277" i="1"/>
  <c r="BE277" i="1"/>
  <c r="BD277" i="1"/>
  <c r="BC277" i="1"/>
  <c r="AZ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O277" i="1"/>
  <c r="N277" i="1"/>
  <c r="M277" i="1"/>
  <c r="L277" i="1"/>
  <c r="K277" i="1"/>
  <c r="J277" i="1"/>
  <c r="H277" i="1"/>
  <c r="G277" i="1"/>
  <c r="CK276" i="1"/>
  <c r="CB276" i="1"/>
  <c r="BN276" i="1"/>
  <c r="BK276" i="1"/>
  <c r="BF276" i="1"/>
  <c r="BB276" i="1"/>
  <c r="AE276" i="1"/>
  <c r="U276" i="1"/>
  <c r="P276" i="1"/>
  <c r="I276" i="1"/>
  <c r="CO275" i="1"/>
  <c r="CM275" i="1"/>
  <c r="CI275" i="1"/>
  <c r="CF275" i="1"/>
  <c r="CD275" i="1"/>
  <c r="CC275" i="1"/>
  <c r="BY275" i="1"/>
  <c r="BX275" i="1"/>
  <c r="BW275" i="1"/>
  <c r="BV275" i="1"/>
  <c r="BU275" i="1"/>
  <c r="BT275" i="1"/>
  <c r="BS275" i="1"/>
  <c r="BR275" i="1"/>
  <c r="BQ275" i="1"/>
  <c r="BP275" i="1"/>
  <c r="BO275" i="1"/>
  <c r="BL275" i="1"/>
  <c r="BI275" i="1"/>
  <c r="BH275" i="1"/>
  <c r="BG275" i="1"/>
  <c r="BE275" i="1"/>
  <c r="BD275" i="1"/>
  <c r="BC275" i="1"/>
  <c r="AZ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O275" i="1"/>
  <c r="N275" i="1"/>
  <c r="M275" i="1"/>
  <c r="L275" i="1"/>
  <c r="K275" i="1"/>
  <c r="J275" i="1"/>
  <c r="H275" i="1"/>
  <c r="G275" i="1"/>
  <c r="CK274" i="1"/>
  <c r="CB274" i="1"/>
  <c r="BN274" i="1"/>
  <c r="BK274" i="1"/>
  <c r="BF274" i="1"/>
  <c r="BB274" i="1"/>
  <c r="AE274" i="1"/>
  <c r="U274" i="1"/>
  <c r="P274" i="1"/>
  <c r="I274" i="1"/>
  <c r="CK270" i="1"/>
  <c r="CB270" i="1"/>
  <c r="BN270" i="1"/>
  <c r="BK270" i="1"/>
  <c r="BF270" i="1"/>
  <c r="BB270" i="1"/>
  <c r="AE270" i="1"/>
  <c r="U270" i="1"/>
  <c r="P270" i="1"/>
  <c r="I270" i="1"/>
  <c r="CK269" i="1"/>
  <c r="CB269" i="1"/>
  <c r="BN269" i="1"/>
  <c r="BK269" i="1"/>
  <c r="BF269" i="1"/>
  <c r="BB269" i="1"/>
  <c r="AE269" i="1"/>
  <c r="U269" i="1"/>
  <c r="P269" i="1"/>
  <c r="I269" i="1"/>
  <c r="CK268" i="1"/>
  <c r="CB268" i="1"/>
  <c r="BN268" i="1"/>
  <c r="BK268" i="1"/>
  <c r="BF268" i="1"/>
  <c r="BB268" i="1"/>
  <c r="AE268" i="1"/>
  <c r="U268" i="1"/>
  <c r="P268" i="1"/>
  <c r="I268" i="1"/>
  <c r="CK267" i="1"/>
  <c r="CB267" i="1"/>
  <c r="BN267" i="1"/>
  <c r="BK267" i="1"/>
  <c r="BF267" i="1"/>
  <c r="BB267" i="1"/>
  <c r="AE267" i="1"/>
  <c r="U267" i="1"/>
  <c r="P267" i="1"/>
  <c r="I267" i="1"/>
  <c r="CK265" i="1"/>
  <c r="CB265" i="1"/>
  <c r="BN265" i="1"/>
  <c r="BK265" i="1"/>
  <c r="BF265" i="1"/>
  <c r="BB265" i="1"/>
  <c r="AE265" i="1"/>
  <c r="U265" i="1"/>
  <c r="P265" i="1"/>
  <c r="I265" i="1"/>
  <c r="CK264" i="1"/>
  <c r="CB264" i="1"/>
  <c r="BN264" i="1"/>
  <c r="BK264" i="1"/>
  <c r="BF264" i="1"/>
  <c r="BB264" i="1"/>
  <c r="AE264" i="1"/>
  <c r="U264" i="1"/>
  <c r="P264" i="1"/>
  <c r="I264" i="1"/>
  <c r="CM261" i="1"/>
  <c r="CI261" i="1"/>
  <c r="CF261" i="1"/>
  <c r="CD261" i="1"/>
  <c r="CC261" i="1"/>
  <c r="BY261" i="1"/>
  <c r="BX261" i="1"/>
  <c r="BW261" i="1"/>
  <c r="BV261" i="1"/>
  <c r="BU261" i="1"/>
  <c r="BT261" i="1"/>
  <c r="BS261" i="1"/>
  <c r="BR261" i="1"/>
  <c r="BQ261" i="1"/>
  <c r="BP261" i="1"/>
  <c r="BO261" i="1"/>
  <c r="BL261" i="1"/>
  <c r="BI261" i="1"/>
  <c r="BH261" i="1"/>
  <c r="BG261" i="1"/>
  <c r="BE261" i="1"/>
  <c r="BD261" i="1"/>
  <c r="BC261" i="1"/>
  <c r="AZ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O261" i="1"/>
  <c r="N261" i="1"/>
  <c r="M261" i="1"/>
  <c r="L261" i="1"/>
  <c r="K261" i="1"/>
  <c r="J261" i="1"/>
  <c r="H261" i="1"/>
  <c r="G261" i="1"/>
  <c r="CK260" i="1"/>
  <c r="BN260" i="1"/>
  <c r="BK260" i="1"/>
  <c r="BF260" i="1"/>
  <c r="BB260" i="1"/>
  <c r="P260" i="1"/>
  <c r="CK258" i="1"/>
  <c r="CB258" i="1"/>
  <c r="BN258" i="1"/>
  <c r="BK258" i="1"/>
  <c r="BF258" i="1"/>
  <c r="BB258" i="1"/>
  <c r="AE258" i="1"/>
  <c r="P258" i="1"/>
  <c r="I258" i="1"/>
  <c r="CK257" i="1"/>
  <c r="CB257" i="1"/>
  <c r="BN257" i="1"/>
  <c r="BK257" i="1"/>
  <c r="BF257" i="1"/>
  <c r="BB257" i="1"/>
  <c r="AE257" i="1"/>
  <c r="P257" i="1"/>
  <c r="I257" i="1"/>
  <c r="CK256" i="1"/>
  <c r="CB256" i="1"/>
  <c r="BN256" i="1"/>
  <c r="BK256" i="1"/>
  <c r="BF256" i="1"/>
  <c r="BB256" i="1"/>
  <c r="AE256" i="1"/>
  <c r="P256" i="1"/>
  <c r="I256" i="1"/>
  <c r="CK255" i="1"/>
  <c r="CB255" i="1"/>
  <c r="BN255" i="1"/>
  <c r="BK255" i="1"/>
  <c r="BF255" i="1"/>
  <c r="BB255" i="1"/>
  <c r="AE255" i="1"/>
  <c r="P255" i="1"/>
  <c r="I255" i="1"/>
  <c r="CK254" i="1"/>
  <c r="CB254" i="1"/>
  <c r="BN254" i="1"/>
  <c r="BK254" i="1"/>
  <c r="BF254" i="1"/>
  <c r="BB254" i="1"/>
  <c r="AE254" i="1"/>
  <c r="P254" i="1"/>
  <c r="I254" i="1"/>
  <c r="CK253" i="1"/>
  <c r="CB253" i="1"/>
  <c r="BN253" i="1"/>
  <c r="BK253" i="1"/>
  <c r="BF253" i="1"/>
  <c r="BB253" i="1"/>
  <c r="AE253" i="1"/>
  <c r="P253" i="1"/>
  <c r="I253" i="1"/>
  <c r="CK252" i="1"/>
  <c r="CB252" i="1"/>
  <c r="BN252" i="1"/>
  <c r="BK252" i="1"/>
  <c r="BF252" i="1"/>
  <c r="BB252" i="1"/>
  <c r="AE252" i="1"/>
  <c r="P252" i="1"/>
  <c r="I252" i="1"/>
  <c r="CK251" i="1"/>
  <c r="CB251" i="1"/>
  <c r="BN251" i="1"/>
  <c r="BK251" i="1"/>
  <c r="BF251" i="1"/>
  <c r="BB251" i="1"/>
  <c r="AE251" i="1"/>
  <c r="P251" i="1"/>
  <c r="I251" i="1"/>
  <c r="CK250" i="1"/>
  <c r="CB250" i="1"/>
  <c r="BN250" i="1"/>
  <c r="BK250" i="1"/>
  <c r="BF250" i="1"/>
  <c r="BB250" i="1"/>
  <c r="AE250" i="1"/>
  <c r="P250" i="1"/>
  <c r="I250" i="1"/>
  <c r="CK249" i="1"/>
  <c r="CB249" i="1"/>
  <c r="BN249" i="1"/>
  <c r="BK249" i="1"/>
  <c r="BF249" i="1"/>
  <c r="BB249" i="1"/>
  <c r="AE249" i="1"/>
  <c r="P249" i="1"/>
  <c r="I249" i="1"/>
  <c r="CK248" i="1"/>
  <c r="CB248" i="1"/>
  <c r="BN248" i="1"/>
  <c r="BK248" i="1"/>
  <c r="BF248" i="1"/>
  <c r="BB248" i="1"/>
  <c r="AE248" i="1"/>
  <c r="P248" i="1"/>
  <c r="I248" i="1"/>
  <c r="CK247" i="1"/>
  <c r="CB247" i="1"/>
  <c r="BN247" i="1"/>
  <c r="BK247" i="1"/>
  <c r="BF247" i="1"/>
  <c r="BB247" i="1"/>
  <c r="AE247" i="1"/>
  <c r="P247" i="1"/>
  <c r="I247" i="1"/>
  <c r="CK246" i="1"/>
  <c r="CB246" i="1"/>
  <c r="BN246" i="1"/>
  <c r="BK246" i="1"/>
  <c r="BF246" i="1"/>
  <c r="BB246" i="1"/>
  <c r="AE246" i="1"/>
  <c r="P246" i="1"/>
  <c r="I246" i="1"/>
  <c r="CK245" i="1"/>
  <c r="CB245" i="1"/>
  <c r="BN245" i="1"/>
  <c r="BK245" i="1"/>
  <c r="BF245" i="1"/>
  <c r="BB245" i="1"/>
  <c r="AE245" i="1"/>
  <c r="P245" i="1"/>
  <c r="I245" i="1"/>
  <c r="CK244" i="1"/>
  <c r="CB244" i="1"/>
  <c r="BN244" i="1"/>
  <c r="BK244" i="1"/>
  <c r="BF244" i="1"/>
  <c r="BB244" i="1"/>
  <c r="AE244" i="1"/>
  <c r="P244" i="1"/>
  <c r="I244" i="1"/>
  <c r="CK243" i="1"/>
  <c r="CB243" i="1"/>
  <c r="BN243" i="1"/>
  <c r="BK243" i="1"/>
  <c r="BF243" i="1"/>
  <c r="BB243" i="1"/>
  <c r="AE243" i="1"/>
  <c r="P243" i="1"/>
  <c r="I243" i="1"/>
  <c r="CK242" i="1"/>
  <c r="CB242" i="1"/>
  <c r="BN242" i="1"/>
  <c r="BK242" i="1"/>
  <c r="BF242" i="1"/>
  <c r="BB242" i="1"/>
  <c r="AE242" i="1"/>
  <c r="P242" i="1"/>
  <c r="I242" i="1"/>
  <c r="CK241" i="1"/>
  <c r="CB241" i="1"/>
  <c r="BN241" i="1"/>
  <c r="BK241" i="1"/>
  <c r="BF241" i="1"/>
  <c r="BB241" i="1"/>
  <c r="AE241" i="1"/>
  <c r="P241" i="1"/>
  <c r="I241" i="1"/>
  <c r="CK240" i="1"/>
  <c r="CB240" i="1"/>
  <c r="BN240" i="1"/>
  <c r="BK240" i="1"/>
  <c r="BF240" i="1"/>
  <c r="BB240" i="1"/>
  <c r="AE240" i="1"/>
  <c r="P240" i="1"/>
  <c r="I240" i="1"/>
  <c r="CK239" i="1"/>
  <c r="CB239" i="1"/>
  <c r="BN239" i="1"/>
  <c r="BK239" i="1"/>
  <c r="BF239" i="1"/>
  <c r="BB239" i="1"/>
  <c r="AE239" i="1"/>
  <c r="P239" i="1"/>
  <c r="I239" i="1"/>
  <c r="CK238" i="1"/>
  <c r="CB238" i="1"/>
  <c r="BN238" i="1"/>
  <c r="BK238" i="1"/>
  <c r="BF238" i="1"/>
  <c r="BB238" i="1"/>
  <c r="AE238" i="1"/>
  <c r="P238" i="1"/>
  <c r="I238" i="1"/>
  <c r="CK237" i="1"/>
  <c r="CB237" i="1"/>
  <c r="BN237" i="1"/>
  <c r="BK237" i="1"/>
  <c r="BF237" i="1"/>
  <c r="BB237" i="1"/>
  <c r="AE237" i="1"/>
  <c r="P237" i="1"/>
  <c r="I237" i="1"/>
  <c r="CO236" i="1"/>
  <c r="CM236" i="1"/>
  <c r="CI236" i="1"/>
  <c r="CF236" i="1"/>
  <c r="CC236" i="1"/>
  <c r="BY236" i="1"/>
  <c r="BX236" i="1"/>
  <c r="BW236" i="1"/>
  <c r="BV236" i="1"/>
  <c r="BU236" i="1"/>
  <c r="BT236" i="1"/>
  <c r="BS236" i="1"/>
  <c r="BR236" i="1"/>
  <c r="BQ236" i="1"/>
  <c r="BP236" i="1"/>
  <c r="BO236" i="1"/>
  <c r="BL236" i="1"/>
  <c r="BI236" i="1"/>
  <c r="BH236" i="1"/>
  <c r="BG236" i="1"/>
  <c r="BE236" i="1"/>
  <c r="BD236" i="1"/>
  <c r="BC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J236" i="1"/>
  <c r="AG236" i="1"/>
  <c r="AF236" i="1"/>
  <c r="AD236" i="1"/>
  <c r="AB236" i="1"/>
  <c r="S236" i="1"/>
  <c r="Q236" i="1"/>
  <c r="M236" i="1"/>
  <c r="L236" i="1"/>
  <c r="K236" i="1"/>
  <c r="H236" i="1"/>
  <c r="G236" i="1"/>
  <c r="CK233" i="1"/>
  <c r="CB233" i="1"/>
  <c r="BN233" i="1"/>
  <c r="BK233" i="1"/>
  <c r="BF233" i="1"/>
  <c r="BB233" i="1"/>
  <c r="AE233" i="1"/>
  <c r="U233" i="1"/>
  <c r="P233" i="1"/>
  <c r="I233" i="1"/>
  <c r="CK232" i="1"/>
  <c r="CB232" i="1"/>
  <c r="BN232" i="1"/>
  <c r="BK232" i="1"/>
  <c r="BF232" i="1"/>
  <c r="BB232" i="1"/>
  <c r="AE232" i="1"/>
  <c r="U232" i="1"/>
  <c r="P232" i="1"/>
  <c r="O232" i="1"/>
  <c r="CK230" i="1"/>
  <c r="CB230" i="1"/>
  <c r="BN230" i="1"/>
  <c r="BK230" i="1"/>
  <c r="BF230" i="1"/>
  <c r="BB230" i="1"/>
  <c r="AE230" i="1"/>
  <c r="U230" i="1"/>
  <c r="P230" i="1"/>
  <c r="I230" i="1"/>
  <c r="CK226" i="1"/>
  <c r="CB226" i="1"/>
  <c r="BN226" i="1"/>
  <c r="BK226" i="1"/>
  <c r="BF226" i="1"/>
  <c r="BB226" i="1"/>
  <c r="AE226" i="1"/>
  <c r="U226" i="1"/>
  <c r="P226" i="1"/>
  <c r="I226" i="1"/>
  <c r="CK224" i="1"/>
  <c r="CB224" i="1"/>
  <c r="BN224" i="1"/>
  <c r="BK224" i="1"/>
  <c r="BF224" i="1"/>
  <c r="BB224" i="1"/>
  <c r="AE224" i="1"/>
  <c r="U224" i="1"/>
  <c r="P224" i="1"/>
  <c r="I224" i="1"/>
  <c r="CK222" i="1"/>
  <c r="CB222" i="1"/>
  <c r="BN222" i="1"/>
  <c r="BK222" i="1"/>
  <c r="BF222" i="1"/>
  <c r="BB222" i="1"/>
  <c r="U222" i="1"/>
  <c r="P222" i="1"/>
  <c r="I222" i="1"/>
  <c r="CK219" i="1"/>
  <c r="CB219" i="1"/>
  <c r="BN219" i="1"/>
  <c r="BK219" i="1"/>
  <c r="BF219" i="1"/>
  <c r="BB219" i="1"/>
  <c r="AE219" i="1"/>
  <c r="U219" i="1"/>
  <c r="P219" i="1"/>
  <c r="I219" i="1"/>
  <c r="CO218" i="1"/>
  <c r="CM218" i="1"/>
  <c r="CI218" i="1"/>
  <c r="CF218" i="1"/>
  <c r="CD218" i="1"/>
  <c r="CC218" i="1"/>
  <c r="BY218" i="1"/>
  <c r="BX218" i="1"/>
  <c r="BW218" i="1"/>
  <c r="BV218" i="1"/>
  <c r="BU218" i="1"/>
  <c r="BT218" i="1"/>
  <c r="BS218" i="1"/>
  <c r="BR218" i="1"/>
  <c r="BQ218" i="1"/>
  <c r="BP218" i="1"/>
  <c r="BO218" i="1"/>
  <c r="BL218" i="1"/>
  <c r="BI218" i="1"/>
  <c r="BH218" i="1"/>
  <c r="BG218" i="1"/>
  <c r="BE218" i="1"/>
  <c r="BD218" i="1"/>
  <c r="BC218" i="1"/>
  <c r="AZ218" i="1"/>
  <c r="AX218" i="1"/>
  <c r="AW218" i="1"/>
  <c r="AV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D218" i="1"/>
  <c r="AC218" i="1"/>
  <c r="AB218" i="1"/>
  <c r="AA218" i="1"/>
  <c r="Z218" i="1"/>
  <c r="Y218" i="1"/>
  <c r="X218" i="1"/>
  <c r="W218" i="1"/>
  <c r="V218" i="1"/>
  <c r="T218" i="1"/>
  <c r="S218" i="1"/>
  <c r="R218" i="1"/>
  <c r="Q218" i="1"/>
  <c r="O218" i="1"/>
  <c r="N218" i="1"/>
  <c r="M218" i="1"/>
  <c r="L218" i="1"/>
  <c r="K218" i="1"/>
  <c r="J218" i="1"/>
  <c r="H218" i="1"/>
  <c r="G218" i="1"/>
  <c r="CK216" i="1"/>
  <c r="CB216" i="1"/>
  <c r="BN216" i="1"/>
  <c r="BK216" i="1"/>
  <c r="BF216" i="1"/>
  <c r="BB216" i="1"/>
  <c r="AE216" i="1"/>
  <c r="U216" i="1"/>
  <c r="P216" i="1"/>
  <c r="I216" i="1"/>
  <c r="CK215" i="1"/>
  <c r="CB215" i="1"/>
  <c r="BN215" i="1"/>
  <c r="BK215" i="1"/>
  <c r="BF215" i="1"/>
  <c r="BB215" i="1"/>
  <c r="AE215" i="1"/>
  <c r="U215" i="1"/>
  <c r="P215" i="1"/>
  <c r="I215" i="1"/>
  <c r="CO214" i="1"/>
  <c r="CM214" i="1"/>
  <c r="CI214" i="1"/>
  <c r="CF214" i="1"/>
  <c r="CD214" i="1"/>
  <c r="CC214" i="1"/>
  <c r="BY214" i="1"/>
  <c r="BX214" i="1"/>
  <c r="BW214" i="1"/>
  <c r="BV214" i="1"/>
  <c r="BU214" i="1"/>
  <c r="BT214" i="1"/>
  <c r="BS214" i="1"/>
  <c r="BR214" i="1"/>
  <c r="BQ214" i="1"/>
  <c r="BP214" i="1"/>
  <c r="BO214" i="1"/>
  <c r="BL214" i="1"/>
  <c r="BI214" i="1"/>
  <c r="BH214" i="1"/>
  <c r="BG214" i="1"/>
  <c r="BE214" i="1"/>
  <c r="BD214" i="1"/>
  <c r="BC214" i="1"/>
  <c r="AZ214" i="1"/>
  <c r="AX214" i="1"/>
  <c r="AW214" i="1"/>
  <c r="AV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D214" i="1"/>
  <c r="AC214" i="1"/>
  <c r="AB214" i="1"/>
  <c r="AA214" i="1"/>
  <c r="Z214" i="1"/>
  <c r="Y214" i="1"/>
  <c r="X214" i="1"/>
  <c r="W214" i="1"/>
  <c r="V214" i="1"/>
  <c r="T214" i="1"/>
  <c r="S214" i="1"/>
  <c r="R214" i="1"/>
  <c r="Q214" i="1"/>
  <c r="O214" i="1"/>
  <c r="N214" i="1"/>
  <c r="M214" i="1"/>
  <c r="L214" i="1"/>
  <c r="K214" i="1"/>
  <c r="J214" i="1"/>
  <c r="H214" i="1"/>
  <c r="G214" i="1"/>
  <c r="CK212" i="1"/>
  <c r="CB212" i="1"/>
  <c r="BN212" i="1"/>
  <c r="BK212" i="1"/>
  <c r="BF212" i="1"/>
  <c r="BB212" i="1"/>
  <c r="AE212" i="1"/>
  <c r="P212" i="1"/>
  <c r="I212" i="1"/>
  <c r="CK210" i="1"/>
  <c r="CB210" i="1"/>
  <c r="BN210" i="1"/>
  <c r="BK210" i="1"/>
  <c r="BF210" i="1"/>
  <c r="BB210" i="1"/>
  <c r="AE210" i="1"/>
  <c r="U210" i="1"/>
  <c r="P210" i="1"/>
  <c r="I210" i="1"/>
  <c r="CK209" i="1"/>
  <c r="CB209" i="1"/>
  <c r="BN209" i="1"/>
  <c r="BK209" i="1"/>
  <c r="BF209" i="1"/>
  <c r="BB209" i="1"/>
  <c r="AE209" i="1"/>
  <c r="U209" i="1"/>
  <c r="P209" i="1"/>
  <c r="I209" i="1"/>
  <c r="CK208" i="1"/>
  <c r="CB208" i="1"/>
  <c r="BN208" i="1"/>
  <c r="BK208" i="1"/>
  <c r="BF208" i="1"/>
  <c r="BB208" i="1"/>
  <c r="AE208" i="1"/>
  <c r="U208" i="1"/>
  <c r="P208" i="1"/>
  <c r="I208" i="1"/>
  <c r="CK207" i="1"/>
  <c r="CB207" i="1"/>
  <c r="BN207" i="1"/>
  <c r="BK207" i="1"/>
  <c r="BF207" i="1"/>
  <c r="BB207" i="1"/>
  <c r="AE207" i="1"/>
  <c r="U207" i="1"/>
  <c r="P207" i="1"/>
  <c r="I207" i="1"/>
  <c r="CK206" i="1"/>
  <c r="CB206" i="1"/>
  <c r="BN206" i="1"/>
  <c r="BK206" i="1"/>
  <c r="BF206" i="1"/>
  <c r="BB206" i="1"/>
  <c r="AE206" i="1"/>
  <c r="U206" i="1"/>
  <c r="P206" i="1"/>
  <c r="I206" i="1"/>
  <c r="CK205" i="1"/>
  <c r="CB205" i="1"/>
  <c r="BN205" i="1"/>
  <c r="BK205" i="1"/>
  <c r="BF205" i="1"/>
  <c r="BB205" i="1"/>
  <c r="AE205" i="1"/>
  <c r="U205" i="1"/>
  <c r="P205" i="1"/>
  <c r="I205" i="1"/>
  <c r="CK204" i="1"/>
  <c r="CB204" i="1"/>
  <c r="BN204" i="1"/>
  <c r="BK204" i="1"/>
  <c r="BF204" i="1"/>
  <c r="BB204" i="1"/>
  <c r="AE204" i="1"/>
  <c r="U204" i="1"/>
  <c r="P204" i="1"/>
  <c r="I204" i="1"/>
  <c r="CK203" i="1"/>
  <c r="CB203" i="1"/>
  <c r="BN203" i="1"/>
  <c r="BK203" i="1"/>
  <c r="BF203" i="1"/>
  <c r="BB203" i="1"/>
  <c r="AE203" i="1"/>
  <c r="U203" i="1"/>
  <c r="P203" i="1"/>
  <c r="I203" i="1"/>
  <c r="CO202" i="1"/>
  <c r="CM202" i="1"/>
  <c r="CI202" i="1"/>
  <c r="CF202" i="1"/>
  <c r="CD202" i="1"/>
  <c r="CC202" i="1"/>
  <c r="BY202" i="1"/>
  <c r="BX202" i="1"/>
  <c r="BW202" i="1"/>
  <c r="BV202" i="1"/>
  <c r="BU202" i="1"/>
  <c r="BT202" i="1"/>
  <c r="BS202" i="1"/>
  <c r="BR202" i="1"/>
  <c r="BQ202" i="1"/>
  <c r="BP202" i="1"/>
  <c r="BO202" i="1"/>
  <c r="BL202" i="1"/>
  <c r="BI202" i="1"/>
  <c r="BH202" i="1"/>
  <c r="BG202" i="1"/>
  <c r="BE202" i="1"/>
  <c r="BD202" i="1"/>
  <c r="BC202" i="1"/>
  <c r="AZ202" i="1"/>
  <c r="AX202" i="1"/>
  <c r="AW202" i="1"/>
  <c r="AV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D202" i="1"/>
  <c r="AC202" i="1"/>
  <c r="AA202" i="1"/>
  <c r="Z202" i="1"/>
  <c r="Y202" i="1"/>
  <c r="X202" i="1"/>
  <c r="W202" i="1"/>
  <c r="V202" i="1"/>
  <c r="T202" i="1"/>
  <c r="S202" i="1"/>
  <c r="R202" i="1"/>
  <c r="Q202" i="1"/>
  <c r="O202" i="1"/>
  <c r="N202" i="1"/>
  <c r="M202" i="1"/>
  <c r="L202" i="1"/>
  <c r="K202" i="1"/>
  <c r="J202" i="1"/>
  <c r="H202" i="1"/>
  <c r="G202" i="1"/>
  <c r="CK201" i="1"/>
  <c r="CB201" i="1"/>
  <c r="BN201" i="1"/>
  <c r="BK201" i="1"/>
  <c r="BF201" i="1"/>
  <c r="BB201" i="1"/>
  <c r="U201" i="1"/>
  <c r="P201" i="1"/>
  <c r="I201" i="1"/>
  <c r="CK200" i="1"/>
  <c r="CB200" i="1"/>
  <c r="BN200" i="1"/>
  <c r="BK200" i="1"/>
  <c r="BF200" i="1"/>
  <c r="BB200" i="1"/>
  <c r="U200" i="1"/>
  <c r="P200" i="1"/>
  <c r="I200" i="1"/>
  <c r="CK199" i="1"/>
  <c r="CB199" i="1"/>
  <c r="BK199" i="1"/>
  <c r="BF199" i="1"/>
  <c r="BB199" i="1"/>
  <c r="U199" i="1"/>
  <c r="P199" i="1"/>
  <c r="I199" i="1"/>
  <c r="CK198" i="1"/>
  <c r="CB198" i="1"/>
  <c r="BN198" i="1"/>
  <c r="BK198" i="1"/>
  <c r="BF198" i="1"/>
  <c r="BB198" i="1"/>
  <c r="U198" i="1"/>
  <c r="P198" i="1"/>
  <c r="I198" i="1"/>
  <c r="CK197" i="1"/>
  <c r="CB197" i="1"/>
  <c r="BK197" i="1"/>
  <c r="BF197" i="1"/>
  <c r="BB197" i="1"/>
  <c r="U197" i="1"/>
  <c r="P197" i="1"/>
  <c r="I197" i="1"/>
  <c r="CK196" i="1"/>
  <c r="CB196" i="1"/>
  <c r="BN196" i="1"/>
  <c r="BK196" i="1"/>
  <c r="BF196" i="1"/>
  <c r="BB196" i="1"/>
  <c r="U196" i="1"/>
  <c r="P196" i="1"/>
  <c r="I196" i="1"/>
  <c r="CK195" i="1"/>
  <c r="CB195" i="1"/>
  <c r="BN195" i="1"/>
  <c r="BK195" i="1"/>
  <c r="BF195" i="1"/>
  <c r="BB195" i="1"/>
  <c r="U195" i="1"/>
  <c r="P195" i="1"/>
  <c r="I195" i="1"/>
  <c r="CO194" i="1"/>
  <c r="CM194" i="1"/>
  <c r="CI194" i="1"/>
  <c r="CF194" i="1"/>
  <c r="CD194" i="1"/>
  <c r="CC194" i="1"/>
  <c r="BW194" i="1"/>
  <c r="BV194" i="1"/>
  <c r="BU194" i="1"/>
  <c r="BT194" i="1"/>
  <c r="BS194" i="1"/>
  <c r="BR194" i="1"/>
  <c r="BQ194" i="1"/>
  <c r="BP194" i="1"/>
  <c r="BO194" i="1"/>
  <c r="BL194" i="1"/>
  <c r="BI194" i="1"/>
  <c r="BH194" i="1"/>
  <c r="BG194" i="1"/>
  <c r="BE194" i="1"/>
  <c r="BD194" i="1"/>
  <c r="BC194" i="1"/>
  <c r="AZ194" i="1"/>
  <c r="AX194" i="1"/>
  <c r="AW194" i="1"/>
  <c r="AV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CK193" i="1"/>
  <c r="CB193" i="1"/>
  <c r="BN193" i="1"/>
  <c r="BK193" i="1"/>
  <c r="BF193" i="1"/>
  <c r="BB193" i="1"/>
  <c r="U193" i="1"/>
  <c r="P193" i="1"/>
  <c r="I193" i="1"/>
  <c r="CO192" i="1"/>
  <c r="CM192" i="1"/>
  <c r="CI192" i="1"/>
  <c r="CF192" i="1"/>
  <c r="CD192" i="1"/>
  <c r="CC192" i="1"/>
  <c r="BY192" i="1"/>
  <c r="BX192" i="1"/>
  <c r="BW192" i="1"/>
  <c r="BV192" i="1"/>
  <c r="BU192" i="1"/>
  <c r="BT192" i="1"/>
  <c r="BS192" i="1"/>
  <c r="BR192" i="1"/>
  <c r="BQ192" i="1"/>
  <c r="BO192" i="1"/>
  <c r="BL192" i="1"/>
  <c r="BI192" i="1"/>
  <c r="BH192" i="1"/>
  <c r="BG192" i="1"/>
  <c r="BE192" i="1"/>
  <c r="BD192" i="1"/>
  <c r="BC192" i="1"/>
  <c r="AZ192" i="1"/>
  <c r="AX192" i="1"/>
  <c r="AW192" i="1"/>
  <c r="AV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D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K191" i="1"/>
  <c r="CB191" i="1"/>
  <c r="BN191" i="1"/>
  <c r="BK191" i="1"/>
  <c r="BF191" i="1"/>
  <c r="BB191" i="1"/>
  <c r="AE191" i="1"/>
  <c r="U191" i="1"/>
  <c r="P191" i="1"/>
  <c r="I191" i="1"/>
  <c r="CO190" i="1"/>
  <c r="CM190" i="1"/>
  <c r="CI190" i="1"/>
  <c r="CF190" i="1"/>
  <c r="CD190" i="1"/>
  <c r="CC190" i="1"/>
  <c r="BY190" i="1"/>
  <c r="BX190" i="1"/>
  <c r="BW190" i="1"/>
  <c r="BV190" i="1"/>
  <c r="BU190" i="1"/>
  <c r="BT190" i="1"/>
  <c r="BS190" i="1"/>
  <c r="BR190" i="1"/>
  <c r="BQ190" i="1"/>
  <c r="BP190" i="1"/>
  <c r="BO190" i="1"/>
  <c r="BL190" i="1"/>
  <c r="BI190" i="1"/>
  <c r="BH190" i="1"/>
  <c r="BG190" i="1"/>
  <c r="BE190" i="1"/>
  <c r="BD190" i="1"/>
  <c r="BC190" i="1"/>
  <c r="AZ190" i="1"/>
  <c r="AX190" i="1"/>
  <c r="AW190" i="1"/>
  <c r="AV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D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K189" i="1"/>
  <c r="CB189" i="1"/>
  <c r="BN189" i="1"/>
  <c r="BK189" i="1"/>
  <c r="BF189" i="1"/>
  <c r="BB189" i="1"/>
  <c r="AE189" i="1"/>
  <c r="U189" i="1"/>
  <c r="P189" i="1"/>
  <c r="I189" i="1"/>
  <c r="CO188" i="1"/>
  <c r="CM188" i="1"/>
  <c r="CI188" i="1"/>
  <c r="CF188" i="1"/>
  <c r="CD188" i="1"/>
  <c r="CC188" i="1"/>
  <c r="BY188" i="1"/>
  <c r="BX188" i="1"/>
  <c r="BW188" i="1"/>
  <c r="BV188" i="1"/>
  <c r="BU188" i="1"/>
  <c r="BT188" i="1"/>
  <c r="BS188" i="1"/>
  <c r="BR188" i="1"/>
  <c r="BQ188" i="1"/>
  <c r="BP188" i="1"/>
  <c r="BO188" i="1"/>
  <c r="BL188" i="1"/>
  <c r="BI188" i="1"/>
  <c r="BH188" i="1"/>
  <c r="BG188" i="1"/>
  <c r="BE188" i="1"/>
  <c r="BD188" i="1"/>
  <c r="BC188" i="1"/>
  <c r="AZ188" i="1"/>
  <c r="AX188" i="1"/>
  <c r="AW188" i="1"/>
  <c r="AV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D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K187" i="1"/>
  <c r="CB187" i="1"/>
  <c r="BK187" i="1"/>
  <c r="BF187" i="1"/>
  <c r="BB187" i="1"/>
  <c r="AE187" i="1"/>
  <c r="U187" i="1"/>
  <c r="P187" i="1"/>
  <c r="I187" i="1"/>
  <c r="CO186" i="1"/>
  <c r="CM186" i="1"/>
  <c r="CI186" i="1"/>
  <c r="CF186" i="1"/>
  <c r="CD186" i="1"/>
  <c r="CC186" i="1"/>
  <c r="BY186" i="1"/>
  <c r="BW186" i="1"/>
  <c r="BV186" i="1"/>
  <c r="BU186" i="1"/>
  <c r="BT186" i="1"/>
  <c r="BS186" i="1"/>
  <c r="BR186" i="1"/>
  <c r="BQ186" i="1"/>
  <c r="BP186" i="1"/>
  <c r="BO186" i="1"/>
  <c r="BL186" i="1"/>
  <c r="BI186" i="1"/>
  <c r="BH186" i="1"/>
  <c r="BG186" i="1"/>
  <c r="BE186" i="1"/>
  <c r="BD186" i="1"/>
  <c r="BC186" i="1"/>
  <c r="AZ186" i="1"/>
  <c r="AX186" i="1"/>
  <c r="AW186" i="1"/>
  <c r="AV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D186" i="1"/>
  <c r="AC186" i="1"/>
  <c r="AB186" i="1"/>
  <c r="AA186" i="1"/>
  <c r="Z186" i="1"/>
  <c r="Y186" i="1"/>
  <c r="X186" i="1"/>
  <c r="W186" i="1"/>
  <c r="V186" i="1"/>
  <c r="T186" i="1"/>
  <c r="S186" i="1"/>
  <c r="R186" i="1"/>
  <c r="Q186" i="1"/>
  <c r="O186" i="1"/>
  <c r="N186" i="1"/>
  <c r="M186" i="1"/>
  <c r="L186" i="1"/>
  <c r="K186" i="1"/>
  <c r="J186" i="1"/>
  <c r="H186" i="1"/>
  <c r="G186" i="1"/>
  <c r="CK185" i="1"/>
  <c r="CB185" i="1"/>
  <c r="BN185" i="1"/>
  <c r="BK185" i="1"/>
  <c r="BF185" i="1"/>
  <c r="BB185" i="1"/>
  <c r="AE185" i="1"/>
  <c r="U185" i="1"/>
  <c r="P185" i="1"/>
  <c r="I185" i="1"/>
  <c r="CK184" i="1"/>
  <c r="CB184" i="1"/>
  <c r="BN184" i="1"/>
  <c r="BK184" i="1"/>
  <c r="BF184" i="1"/>
  <c r="BB184" i="1"/>
  <c r="AE184" i="1"/>
  <c r="U184" i="1"/>
  <c r="P184" i="1"/>
  <c r="I184" i="1"/>
  <c r="CK183" i="1"/>
  <c r="CB183" i="1"/>
  <c r="BN183" i="1"/>
  <c r="BK183" i="1"/>
  <c r="BF183" i="1"/>
  <c r="BB183" i="1"/>
  <c r="AE183" i="1"/>
  <c r="U183" i="1"/>
  <c r="P183" i="1"/>
  <c r="I183" i="1"/>
  <c r="CO182" i="1"/>
  <c r="CM182" i="1"/>
  <c r="CI182" i="1"/>
  <c r="CF182" i="1"/>
  <c r="CD182" i="1"/>
  <c r="CC182" i="1"/>
  <c r="BY182" i="1"/>
  <c r="BX182" i="1"/>
  <c r="BW182" i="1"/>
  <c r="BV182" i="1"/>
  <c r="BU182" i="1"/>
  <c r="BT182" i="1"/>
  <c r="BS182" i="1"/>
  <c r="BR182" i="1"/>
  <c r="BQ182" i="1"/>
  <c r="BP182" i="1"/>
  <c r="BO182" i="1"/>
  <c r="BL182" i="1"/>
  <c r="BI182" i="1"/>
  <c r="BH182" i="1"/>
  <c r="BG182" i="1"/>
  <c r="BE182" i="1"/>
  <c r="BD182" i="1"/>
  <c r="BC182" i="1"/>
  <c r="AZ182" i="1"/>
  <c r="AX182" i="1"/>
  <c r="AW182" i="1"/>
  <c r="AV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D182" i="1"/>
  <c r="AC182" i="1"/>
  <c r="AB182" i="1"/>
  <c r="AA182" i="1"/>
  <c r="Z182" i="1"/>
  <c r="Y182" i="1"/>
  <c r="X182" i="1"/>
  <c r="W182" i="1"/>
  <c r="V182" i="1"/>
  <c r="T182" i="1"/>
  <c r="S182" i="1"/>
  <c r="R182" i="1"/>
  <c r="Q182" i="1"/>
  <c r="O182" i="1"/>
  <c r="N182" i="1"/>
  <c r="M182" i="1"/>
  <c r="L182" i="1"/>
  <c r="K182" i="1"/>
  <c r="J182" i="1"/>
  <c r="CK181" i="1"/>
  <c r="CB181" i="1"/>
  <c r="BN181" i="1"/>
  <c r="BK181" i="1"/>
  <c r="BF181" i="1"/>
  <c r="BB181" i="1"/>
  <c r="AE181" i="1"/>
  <c r="U181" i="1"/>
  <c r="P181" i="1"/>
  <c r="I181" i="1"/>
  <c r="CK180" i="1"/>
  <c r="CB180" i="1"/>
  <c r="BN180" i="1"/>
  <c r="BK180" i="1"/>
  <c r="BF180" i="1"/>
  <c r="BB180" i="1"/>
  <c r="AE180" i="1"/>
  <c r="U180" i="1"/>
  <c r="P180" i="1"/>
  <c r="I180" i="1"/>
  <c r="CK178" i="1"/>
  <c r="CB178" i="1"/>
  <c r="BN178" i="1"/>
  <c r="BK178" i="1"/>
  <c r="BF178" i="1"/>
  <c r="BB178" i="1"/>
  <c r="AE178" i="1"/>
  <c r="U178" i="1"/>
  <c r="P178" i="1"/>
  <c r="I178" i="1"/>
  <c r="CO177" i="1"/>
  <c r="CM177" i="1"/>
  <c r="CI177" i="1"/>
  <c r="CF177" i="1"/>
  <c r="CD177" i="1"/>
  <c r="CC177" i="1"/>
  <c r="BY177" i="1"/>
  <c r="BX177" i="1"/>
  <c r="BW177" i="1"/>
  <c r="BV177" i="1"/>
  <c r="BU177" i="1"/>
  <c r="BT177" i="1"/>
  <c r="BS177" i="1"/>
  <c r="BR177" i="1"/>
  <c r="BQ177" i="1"/>
  <c r="BP177" i="1"/>
  <c r="BO177" i="1"/>
  <c r="BL177" i="1"/>
  <c r="BI177" i="1"/>
  <c r="BH177" i="1"/>
  <c r="BG177" i="1"/>
  <c r="BE177" i="1"/>
  <c r="BD177" i="1"/>
  <c r="BC177" i="1"/>
  <c r="AZ177" i="1"/>
  <c r="AX177" i="1"/>
  <c r="AW177" i="1"/>
  <c r="AV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D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CK176" i="1"/>
  <c r="CB176" i="1"/>
  <c r="BN176" i="1"/>
  <c r="BK176" i="1"/>
  <c r="BF176" i="1"/>
  <c r="BB176" i="1"/>
  <c r="U176" i="1"/>
  <c r="P176" i="1"/>
  <c r="I176" i="1"/>
  <c r="CO175" i="1"/>
  <c r="CM175" i="1"/>
  <c r="CI175" i="1"/>
  <c r="CF175" i="1"/>
  <c r="CD175" i="1"/>
  <c r="CC175" i="1"/>
  <c r="BY175" i="1"/>
  <c r="BX175" i="1"/>
  <c r="BW175" i="1"/>
  <c r="BV175" i="1"/>
  <c r="BU175" i="1"/>
  <c r="BT175" i="1"/>
  <c r="BS175" i="1"/>
  <c r="BR175" i="1"/>
  <c r="BQ175" i="1"/>
  <c r="BP175" i="1"/>
  <c r="BO175" i="1"/>
  <c r="BL175" i="1"/>
  <c r="BI175" i="1"/>
  <c r="BH175" i="1"/>
  <c r="BG175" i="1"/>
  <c r="BE175" i="1"/>
  <c r="BD175" i="1"/>
  <c r="BC175" i="1"/>
  <c r="AZ175" i="1"/>
  <c r="AX175" i="1"/>
  <c r="AW175" i="1"/>
  <c r="AV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T175" i="1"/>
  <c r="S175" i="1"/>
  <c r="R175" i="1"/>
  <c r="Q175" i="1"/>
  <c r="O175" i="1"/>
  <c r="N175" i="1"/>
  <c r="M175" i="1"/>
  <c r="L175" i="1"/>
  <c r="K175" i="1"/>
  <c r="J175" i="1"/>
  <c r="H175" i="1"/>
  <c r="G175" i="1"/>
  <c r="CK174" i="1"/>
  <c r="CB174" i="1"/>
  <c r="BN174" i="1"/>
  <c r="BK174" i="1"/>
  <c r="BF174" i="1"/>
  <c r="BB174" i="1"/>
  <c r="AE174" i="1"/>
  <c r="U174" i="1"/>
  <c r="P174" i="1"/>
  <c r="I174" i="1"/>
  <c r="CK173" i="1"/>
  <c r="CB173" i="1"/>
  <c r="BN173" i="1"/>
  <c r="BK173" i="1"/>
  <c r="BF173" i="1"/>
  <c r="BB173" i="1"/>
  <c r="AE173" i="1"/>
  <c r="U173" i="1"/>
  <c r="P173" i="1"/>
  <c r="I173" i="1"/>
  <c r="CO172" i="1"/>
  <c r="CM172" i="1"/>
  <c r="CI172" i="1"/>
  <c r="CF172" i="1"/>
  <c r="CD172" i="1"/>
  <c r="CC172" i="1"/>
  <c r="BY172" i="1"/>
  <c r="BX172" i="1"/>
  <c r="BW172" i="1"/>
  <c r="BV172" i="1"/>
  <c r="BU172" i="1"/>
  <c r="BT172" i="1"/>
  <c r="BS172" i="1"/>
  <c r="BR172" i="1"/>
  <c r="BQ172" i="1"/>
  <c r="BP172" i="1"/>
  <c r="BO172" i="1"/>
  <c r="BL172" i="1"/>
  <c r="BI172" i="1"/>
  <c r="BH172" i="1"/>
  <c r="BG172" i="1"/>
  <c r="BE172" i="1"/>
  <c r="BD172" i="1"/>
  <c r="BC172" i="1"/>
  <c r="AZ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D172" i="1"/>
  <c r="AC172" i="1"/>
  <c r="AB172" i="1"/>
  <c r="AA172" i="1"/>
  <c r="Z172" i="1"/>
  <c r="Y172" i="1"/>
  <c r="X172" i="1"/>
  <c r="W172" i="1"/>
  <c r="V172" i="1"/>
  <c r="T172" i="1"/>
  <c r="S172" i="1"/>
  <c r="R172" i="1"/>
  <c r="Q172" i="1"/>
  <c r="O172" i="1"/>
  <c r="N172" i="1"/>
  <c r="M172" i="1"/>
  <c r="L172" i="1"/>
  <c r="K172" i="1"/>
  <c r="J172" i="1"/>
  <c r="G172" i="1"/>
  <c r="CK171" i="1"/>
  <c r="CB171" i="1"/>
  <c r="BN171" i="1"/>
  <c r="BK171" i="1"/>
  <c r="BF171" i="1"/>
  <c r="BB171" i="1"/>
  <c r="AE171" i="1"/>
  <c r="U171" i="1"/>
  <c r="P171" i="1"/>
  <c r="I171" i="1"/>
  <c r="CK170" i="1"/>
  <c r="CB170" i="1"/>
  <c r="BN170" i="1"/>
  <c r="BK170" i="1"/>
  <c r="BF170" i="1"/>
  <c r="BB170" i="1"/>
  <c r="AE170" i="1"/>
  <c r="U170" i="1"/>
  <c r="P170" i="1"/>
  <c r="CO169" i="1"/>
  <c r="CN169" i="1"/>
  <c r="CM169" i="1"/>
  <c r="CI169" i="1"/>
  <c r="CF169" i="1"/>
  <c r="CD169" i="1"/>
  <c r="CC169" i="1"/>
  <c r="BY169" i="1"/>
  <c r="BX169" i="1"/>
  <c r="BW169" i="1"/>
  <c r="BV169" i="1"/>
  <c r="BU169" i="1"/>
  <c r="BT169" i="1"/>
  <c r="BS169" i="1"/>
  <c r="BR169" i="1"/>
  <c r="BQ169" i="1"/>
  <c r="BP169" i="1"/>
  <c r="BO169" i="1"/>
  <c r="BL169" i="1"/>
  <c r="BI169" i="1"/>
  <c r="BH169" i="1"/>
  <c r="BG169" i="1"/>
  <c r="BE169" i="1"/>
  <c r="BD169" i="1"/>
  <c r="BC169" i="1"/>
  <c r="AZ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D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L169" i="1"/>
  <c r="K169" i="1"/>
  <c r="J169" i="1"/>
  <c r="H169" i="1"/>
  <c r="G169" i="1"/>
  <c r="CK168" i="1"/>
  <c r="CB168" i="1"/>
  <c r="BN168" i="1"/>
  <c r="BK168" i="1"/>
  <c r="BF168" i="1"/>
  <c r="BB168" i="1"/>
  <c r="AE168" i="1"/>
  <c r="U168" i="1"/>
  <c r="P168" i="1"/>
  <c r="O167" i="1"/>
  <c r="L167" i="1"/>
  <c r="K167" i="1"/>
  <c r="CO167" i="1"/>
  <c r="CM167" i="1"/>
  <c r="CI167" i="1"/>
  <c r="CF167" i="1"/>
  <c r="CC167" i="1"/>
  <c r="BY167" i="1"/>
  <c r="BX167" i="1"/>
  <c r="BW167" i="1"/>
  <c r="BV167" i="1"/>
  <c r="BU167" i="1"/>
  <c r="BT167" i="1"/>
  <c r="BS167" i="1"/>
  <c r="BR167" i="1"/>
  <c r="BQ167" i="1"/>
  <c r="BP167" i="1"/>
  <c r="BO167" i="1"/>
  <c r="BL167" i="1"/>
  <c r="BI167" i="1"/>
  <c r="BH167" i="1"/>
  <c r="BG167" i="1"/>
  <c r="BE167" i="1"/>
  <c r="BD167" i="1"/>
  <c r="BC167" i="1"/>
  <c r="AZ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H167" i="1"/>
  <c r="AG167" i="1"/>
  <c r="AF167" i="1"/>
  <c r="AD167" i="1"/>
  <c r="AC167" i="1"/>
  <c r="AB167" i="1"/>
  <c r="AA167" i="1"/>
  <c r="Z167" i="1"/>
  <c r="Y167" i="1"/>
  <c r="X167" i="1"/>
  <c r="W167" i="1"/>
  <c r="V167" i="1"/>
  <c r="T167" i="1"/>
  <c r="S167" i="1"/>
  <c r="R167" i="1"/>
  <c r="Q167" i="1"/>
  <c r="N167" i="1"/>
  <c r="M167" i="1"/>
  <c r="H167" i="1"/>
  <c r="G167" i="1"/>
  <c r="CB163" i="1"/>
  <c r="BN163" i="1"/>
  <c r="BK163" i="1"/>
  <c r="BF163" i="1"/>
  <c r="BB163" i="1"/>
  <c r="P163" i="1"/>
  <c r="CK162" i="1"/>
  <c r="CB162" i="1"/>
  <c r="BN162" i="1"/>
  <c r="BK162" i="1"/>
  <c r="BF162" i="1"/>
  <c r="BB162" i="1"/>
  <c r="AE162" i="1"/>
  <c r="U162" i="1"/>
  <c r="P162" i="1"/>
  <c r="I162" i="1"/>
  <c r="CO161" i="1"/>
  <c r="CM161" i="1"/>
  <c r="CI161" i="1"/>
  <c r="CF161" i="1"/>
  <c r="CC161" i="1"/>
  <c r="BY161" i="1"/>
  <c r="BX161" i="1"/>
  <c r="BW161" i="1"/>
  <c r="BV161" i="1"/>
  <c r="BU161" i="1"/>
  <c r="BT161" i="1"/>
  <c r="BS161" i="1"/>
  <c r="BR161" i="1"/>
  <c r="BQ161" i="1"/>
  <c r="BP161" i="1"/>
  <c r="BO161" i="1"/>
  <c r="BL161" i="1"/>
  <c r="BI161" i="1"/>
  <c r="BH161" i="1"/>
  <c r="BG161" i="1"/>
  <c r="BE161" i="1"/>
  <c r="BD161" i="1"/>
  <c r="BC161" i="1"/>
  <c r="AZ161" i="1"/>
  <c r="AX161" i="1"/>
  <c r="AW161" i="1"/>
  <c r="AV161" i="1"/>
  <c r="AS161" i="1"/>
  <c r="AR161" i="1"/>
  <c r="AQ161" i="1"/>
  <c r="AP161" i="1"/>
  <c r="AO161" i="1"/>
  <c r="AM161" i="1"/>
  <c r="AL161" i="1"/>
  <c r="AK161" i="1"/>
  <c r="AJ161" i="1"/>
  <c r="AG161" i="1"/>
  <c r="AF161" i="1"/>
  <c r="AD161" i="1"/>
  <c r="AC161" i="1"/>
  <c r="AB161" i="1"/>
  <c r="AA161" i="1"/>
  <c r="Z161" i="1"/>
  <c r="Y161" i="1"/>
  <c r="X161" i="1"/>
  <c r="W161" i="1"/>
  <c r="V161" i="1"/>
  <c r="S161" i="1"/>
  <c r="R161" i="1"/>
  <c r="Q161" i="1"/>
  <c r="M161" i="1"/>
  <c r="L161" i="1"/>
  <c r="K161" i="1"/>
  <c r="J161" i="1"/>
  <c r="CK160" i="1"/>
  <c r="CB160" i="1"/>
  <c r="BN160" i="1"/>
  <c r="BK160" i="1"/>
  <c r="BF160" i="1"/>
  <c r="BB160" i="1"/>
  <c r="U160" i="1"/>
  <c r="P160" i="1"/>
  <c r="I160" i="1"/>
  <c r="CO158" i="1"/>
  <c r="CM158" i="1"/>
  <c r="CI158" i="1"/>
  <c r="CF158" i="1"/>
  <c r="CC158" i="1"/>
  <c r="BY158" i="1"/>
  <c r="BX158" i="1"/>
  <c r="BW158" i="1"/>
  <c r="BV158" i="1"/>
  <c r="BU158" i="1"/>
  <c r="BT158" i="1"/>
  <c r="BS158" i="1"/>
  <c r="BR158" i="1"/>
  <c r="BQ158" i="1"/>
  <c r="BP158" i="1"/>
  <c r="BO158" i="1"/>
  <c r="BL158" i="1"/>
  <c r="BI158" i="1"/>
  <c r="BH158" i="1"/>
  <c r="BG158" i="1"/>
  <c r="BE158" i="1"/>
  <c r="BD158" i="1"/>
  <c r="BC158" i="1"/>
  <c r="AX158" i="1"/>
  <c r="AW158" i="1"/>
  <c r="AV158" i="1"/>
  <c r="AS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D158" i="1"/>
  <c r="AC158" i="1"/>
  <c r="AB158" i="1"/>
  <c r="AA158" i="1"/>
  <c r="Z158" i="1"/>
  <c r="Y158" i="1"/>
  <c r="W158" i="1"/>
  <c r="V158" i="1"/>
  <c r="S158" i="1"/>
  <c r="Q158" i="1"/>
  <c r="M158" i="1"/>
  <c r="L158" i="1"/>
  <c r="K158" i="1"/>
  <c r="J158" i="1"/>
  <c r="CK156" i="1"/>
  <c r="CB156" i="1"/>
  <c r="BN156" i="1"/>
  <c r="BK156" i="1"/>
  <c r="BF156" i="1"/>
  <c r="BB156" i="1"/>
  <c r="AE156" i="1"/>
  <c r="U156" i="1"/>
  <c r="P156" i="1"/>
  <c r="I156" i="1"/>
  <c r="CK155" i="1"/>
  <c r="CB155" i="1"/>
  <c r="BN155" i="1"/>
  <c r="BK155" i="1"/>
  <c r="BF155" i="1"/>
  <c r="BB155" i="1"/>
  <c r="AE155" i="1"/>
  <c r="U155" i="1"/>
  <c r="P155" i="1"/>
  <c r="I155" i="1"/>
  <c r="CK154" i="1"/>
  <c r="CB154" i="1"/>
  <c r="BN154" i="1"/>
  <c r="BK154" i="1"/>
  <c r="BF154" i="1"/>
  <c r="BB154" i="1"/>
  <c r="AE154" i="1"/>
  <c r="U154" i="1"/>
  <c r="P154" i="1"/>
  <c r="I154" i="1"/>
  <c r="CK153" i="1"/>
  <c r="CB153" i="1"/>
  <c r="BN153" i="1"/>
  <c r="BK153" i="1"/>
  <c r="BF153" i="1"/>
  <c r="BB153" i="1"/>
  <c r="AE153" i="1"/>
  <c r="U153" i="1"/>
  <c r="P153" i="1"/>
  <c r="I153" i="1"/>
  <c r="CK152" i="1"/>
  <c r="BN152" i="1"/>
  <c r="BK152" i="1"/>
  <c r="BF152" i="1"/>
  <c r="BB152" i="1"/>
  <c r="U152" i="1"/>
  <c r="P152" i="1"/>
  <c r="CO151" i="1"/>
  <c r="CM151" i="1"/>
  <c r="CI151" i="1"/>
  <c r="CF151" i="1"/>
  <c r="CC151" i="1"/>
  <c r="BY151" i="1"/>
  <c r="BX151" i="1"/>
  <c r="BW151" i="1"/>
  <c r="BV151" i="1"/>
  <c r="BU151" i="1"/>
  <c r="BT151" i="1"/>
  <c r="BS151" i="1"/>
  <c r="BR151" i="1"/>
  <c r="BQ151" i="1"/>
  <c r="BP151" i="1"/>
  <c r="BO151" i="1"/>
  <c r="BL151" i="1"/>
  <c r="BI151" i="1"/>
  <c r="BH151" i="1"/>
  <c r="BG151" i="1"/>
  <c r="BE151" i="1"/>
  <c r="BD151" i="1"/>
  <c r="BC151" i="1"/>
  <c r="AX151" i="1"/>
  <c r="AW151" i="1"/>
  <c r="AV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D151" i="1"/>
  <c r="AC151" i="1"/>
  <c r="AB151" i="1"/>
  <c r="AA151" i="1"/>
  <c r="Z151" i="1"/>
  <c r="Y151" i="1"/>
  <c r="X151" i="1"/>
  <c r="W151" i="1"/>
  <c r="V151" i="1"/>
  <c r="T151" i="1"/>
  <c r="S151" i="1"/>
  <c r="R151" i="1"/>
  <c r="Q151" i="1"/>
  <c r="M151" i="1"/>
  <c r="L151" i="1"/>
  <c r="K151" i="1"/>
  <c r="G151" i="1"/>
  <c r="CK150" i="1"/>
  <c r="CB150" i="1"/>
  <c r="BN150" i="1"/>
  <c r="BK150" i="1"/>
  <c r="BF150" i="1"/>
  <c r="BB150" i="1"/>
  <c r="AE150" i="1"/>
  <c r="U150" i="1"/>
  <c r="P150" i="1"/>
  <c r="I150" i="1"/>
  <c r="CK149" i="1"/>
  <c r="CB149" i="1"/>
  <c r="BN149" i="1"/>
  <c r="BK149" i="1"/>
  <c r="BF149" i="1"/>
  <c r="BB149" i="1"/>
  <c r="AE149" i="1"/>
  <c r="U149" i="1"/>
  <c r="P149" i="1"/>
  <c r="I149" i="1"/>
  <c r="CO148" i="1"/>
  <c r="CM148" i="1"/>
  <c r="CI148" i="1"/>
  <c r="CF148" i="1"/>
  <c r="CD148" i="1"/>
  <c r="CC148" i="1"/>
  <c r="BY148" i="1"/>
  <c r="BX148" i="1"/>
  <c r="BW148" i="1"/>
  <c r="BV148" i="1"/>
  <c r="BU148" i="1"/>
  <c r="BT148" i="1"/>
  <c r="BS148" i="1"/>
  <c r="BR148" i="1"/>
  <c r="BQ148" i="1"/>
  <c r="BP148" i="1"/>
  <c r="BO148" i="1"/>
  <c r="BL148" i="1"/>
  <c r="BI148" i="1"/>
  <c r="BH148" i="1"/>
  <c r="BG148" i="1"/>
  <c r="BE148" i="1"/>
  <c r="BD148" i="1"/>
  <c r="BC148" i="1"/>
  <c r="AZ148" i="1"/>
  <c r="AX148" i="1"/>
  <c r="AW148" i="1"/>
  <c r="AV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D148" i="1"/>
  <c r="AC148" i="1"/>
  <c r="AB148" i="1"/>
  <c r="AA148" i="1"/>
  <c r="Z148" i="1"/>
  <c r="Y148" i="1"/>
  <c r="X148" i="1"/>
  <c r="W148" i="1"/>
  <c r="V148" i="1"/>
  <c r="T148" i="1"/>
  <c r="S148" i="1"/>
  <c r="R148" i="1"/>
  <c r="Q148" i="1"/>
  <c r="O148" i="1"/>
  <c r="N148" i="1"/>
  <c r="M148" i="1"/>
  <c r="L148" i="1"/>
  <c r="K148" i="1"/>
  <c r="J148" i="1"/>
  <c r="H148" i="1"/>
  <c r="G148" i="1"/>
  <c r="CK147" i="1"/>
  <c r="CB147" i="1"/>
  <c r="BN147" i="1"/>
  <c r="BK147" i="1"/>
  <c r="BF147" i="1"/>
  <c r="BB147" i="1"/>
  <c r="AE147" i="1"/>
  <c r="U147" i="1"/>
  <c r="P147" i="1"/>
  <c r="I147" i="1"/>
  <c r="CK146" i="1"/>
  <c r="CB146" i="1"/>
  <c r="BN146" i="1"/>
  <c r="BK146" i="1"/>
  <c r="BF146" i="1"/>
  <c r="BB146" i="1"/>
  <c r="AE146" i="1"/>
  <c r="U146" i="1"/>
  <c r="P146" i="1"/>
  <c r="I146" i="1"/>
  <c r="CK145" i="1"/>
  <c r="CB145" i="1"/>
  <c r="BN145" i="1"/>
  <c r="BK145" i="1"/>
  <c r="BF145" i="1"/>
  <c r="BB145" i="1"/>
  <c r="AE145" i="1"/>
  <c r="U145" i="1"/>
  <c r="P145" i="1"/>
  <c r="I145" i="1"/>
  <c r="CO144" i="1"/>
  <c r="CM144" i="1"/>
  <c r="CI144" i="1"/>
  <c r="CF144" i="1"/>
  <c r="CD144" i="1"/>
  <c r="CC144" i="1"/>
  <c r="BY144" i="1"/>
  <c r="BX144" i="1"/>
  <c r="BW144" i="1"/>
  <c r="BV144" i="1"/>
  <c r="BU144" i="1"/>
  <c r="BT144" i="1"/>
  <c r="BS144" i="1"/>
  <c r="BR144" i="1"/>
  <c r="BQ144" i="1"/>
  <c r="BP144" i="1"/>
  <c r="BO144" i="1"/>
  <c r="BL144" i="1"/>
  <c r="BI144" i="1"/>
  <c r="BH144" i="1"/>
  <c r="BG144" i="1"/>
  <c r="BE144" i="1"/>
  <c r="BD144" i="1"/>
  <c r="BC144" i="1"/>
  <c r="AZ144" i="1"/>
  <c r="AX144" i="1"/>
  <c r="AW144" i="1"/>
  <c r="AV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D144" i="1"/>
  <c r="AC144" i="1"/>
  <c r="AB144" i="1"/>
  <c r="AA144" i="1"/>
  <c r="Z144" i="1"/>
  <c r="Y144" i="1"/>
  <c r="X144" i="1"/>
  <c r="W144" i="1"/>
  <c r="V144" i="1"/>
  <c r="T144" i="1"/>
  <c r="S144" i="1"/>
  <c r="R144" i="1"/>
  <c r="Q144" i="1"/>
  <c r="O144" i="1"/>
  <c r="N144" i="1"/>
  <c r="M144" i="1"/>
  <c r="L144" i="1"/>
  <c r="K144" i="1"/>
  <c r="J144" i="1"/>
  <c r="CK142" i="1"/>
  <c r="CB142" i="1"/>
  <c r="BN142" i="1"/>
  <c r="BK142" i="1"/>
  <c r="BF142" i="1"/>
  <c r="BB142" i="1"/>
  <c r="AE142" i="1"/>
  <c r="U142" i="1"/>
  <c r="P142" i="1"/>
  <c r="I142" i="1"/>
  <c r="CK141" i="1"/>
  <c r="CB141" i="1"/>
  <c r="BN141" i="1"/>
  <c r="BK141" i="1"/>
  <c r="BF141" i="1"/>
  <c r="BB141" i="1"/>
  <c r="AE141" i="1"/>
  <c r="U141" i="1"/>
  <c r="P141" i="1"/>
  <c r="I141" i="1"/>
  <c r="CK140" i="1"/>
  <c r="CB140" i="1"/>
  <c r="BN140" i="1"/>
  <c r="BK140" i="1"/>
  <c r="BF140" i="1"/>
  <c r="BB140" i="1"/>
  <c r="AE140" i="1"/>
  <c r="U140" i="1"/>
  <c r="P140" i="1"/>
  <c r="I140" i="1"/>
  <c r="CO139" i="1"/>
  <c r="CM139" i="1"/>
  <c r="CI139" i="1"/>
  <c r="CF139" i="1"/>
  <c r="CD139" i="1"/>
  <c r="CC139" i="1"/>
  <c r="BY139" i="1"/>
  <c r="BX139" i="1"/>
  <c r="BW139" i="1"/>
  <c r="BV139" i="1"/>
  <c r="BU139" i="1"/>
  <c r="BT139" i="1"/>
  <c r="BS139" i="1"/>
  <c r="BR139" i="1"/>
  <c r="BQ139" i="1"/>
  <c r="BP139" i="1"/>
  <c r="BO139" i="1"/>
  <c r="BL139" i="1"/>
  <c r="BI139" i="1"/>
  <c r="BH139" i="1"/>
  <c r="BG139" i="1"/>
  <c r="BE139" i="1"/>
  <c r="BD139" i="1"/>
  <c r="BC139" i="1"/>
  <c r="AZ139" i="1"/>
  <c r="AX139" i="1"/>
  <c r="AW139" i="1"/>
  <c r="AV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D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H139" i="1"/>
  <c r="G139" i="1"/>
  <c r="CK138" i="1"/>
  <c r="CB138" i="1"/>
  <c r="BN138" i="1"/>
  <c r="BK138" i="1"/>
  <c r="BF138" i="1"/>
  <c r="BB138" i="1"/>
  <c r="AE138" i="1"/>
  <c r="U138" i="1"/>
  <c r="P138" i="1"/>
  <c r="I138" i="1"/>
  <c r="CO137" i="1"/>
  <c r="CM137" i="1"/>
  <c r="CI137" i="1"/>
  <c r="CF137" i="1"/>
  <c r="CD137" i="1"/>
  <c r="CC137" i="1"/>
  <c r="BY137" i="1"/>
  <c r="BX137" i="1"/>
  <c r="BW137" i="1"/>
  <c r="BV137" i="1"/>
  <c r="BU137" i="1"/>
  <c r="BT137" i="1"/>
  <c r="BS137" i="1"/>
  <c r="BR137" i="1"/>
  <c r="BQ137" i="1"/>
  <c r="BP137" i="1"/>
  <c r="BO137" i="1"/>
  <c r="BL137" i="1"/>
  <c r="BI137" i="1"/>
  <c r="BH137" i="1"/>
  <c r="BG137" i="1"/>
  <c r="BE137" i="1"/>
  <c r="BD137" i="1"/>
  <c r="BC137" i="1"/>
  <c r="AZ137" i="1"/>
  <c r="AX137" i="1"/>
  <c r="AW137" i="1"/>
  <c r="AV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D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G137" i="1"/>
  <c r="CK136" i="1"/>
  <c r="CB136" i="1"/>
  <c r="BN136" i="1"/>
  <c r="BK136" i="1"/>
  <c r="BF136" i="1"/>
  <c r="BB136" i="1"/>
  <c r="AE136" i="1"/>
  <c r="U136" i="1"/>
  <c r="P136" i="1"/>
  <c r="I136" i="1"/>
  <c r="CO135" i="1"/>
  <c r="CM135" i="1"/>
  <c r="CI135" i="1"/>
  <c r="CF135" i="1"/>
  <c r="CD135" i="1"/>
  <c r="CC135" i="1"/>
  <c r="BY135" i="1"/>
  <c r="BX135" i="1"/>
  <c r="BW135" i="1"/>
  <c r="BV135" i="1"/>
  <c r="BU135" i="1"/>
  <c r="BT135" i="1"/>
  <c r="BS135" i="1"/>
  <c r="BR135" i="1"/>
  <c r="BQ135" i="1"/>
  <c r="BP135" i="1"/>
  <c r="BO135" i="1"/>
  <c r="BL135" i="1"/>
  <c r="BI135" i="1"/>
  <c r="BH135" i="1"/>
  <c r="BG135" i="1"/>
  <c r="BE135" i="1"/>
  <c r="BD135" i="1"/>
  <c r="BC135" i="1"/>
  <c r="AZ135" i="1"/>
  <c r="AX135" i="1"/>
  <c r="AW135" i="1"/>
  <c r="AV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D135" i="1"/>
  <c r="AC135" i="1"/>
  <c r="AB135" i="1"/>
  <c r="AA135" i="1"/>
  <c r="Z135" i="1"/>
  <c r="Y135" i="1"/>
  <c r="X135" i="1"/>
  <c r="W135" i="1"/>
  <c r="V135" i="1"/>
  <c r="T135" i="1"/>
  <c r="S135" i="1"/>
  <c r="R135" i="1"/>
  <c r="Q135" i="1"/>
  <c r="O135" i="1"/>
  <c r="N135" i="1"/>
  <c r="M135" i="1"/>
  <c r="L135" i="1"/>
  <c r="K135" i="1"/>
  <c r="J135" i="1"/>
  <c r="CK134" i="1"/>
  <c r="CB134" i="1"/>
  <c r="BN134" i="1"/>
  <c r="BK134" i="1"/>
  <c r="BF134" i="1"/>
  <c r="BB134" i="1"/>
  <c r="U134" i="1"/>
  <c r="P134" i="1"/>
  <c r="I134" i="1"/>
  <c r="H131" i="1"/>
  <c r="G131" i="1"/>
  <c r="CK133" i="1"/>
  <c r="CB133" i="1"/>
  <c r="BN133" i="1"/>
  <c r="BK133" i="1"/>
  <c r="BF133" i="1"/>
  <c r="BB133" i="1"/>
  <c r="AE133" i="1"/>
  <c r="U133" i="1"/>
  <c r="P133" i="1"/>
  <c r="I133" i="1"/>
  <c r="CK132" i="1"/>
  <c r="CB132" i="1"/>
  <c r="BN132" i="1"/>
  <c r="BK132" i="1"/>
  <c r="BF132" i="1"/>
  <c r="BB132" i="1"/>
  <c r="AE132" i="1"/>
  <c r="U132" i="1"/>
  <c r="P132" i="1"/>
  <c r="I132" i="1"/>
  <c r="CO131" i="1"/>
  <c r="CM131" i="1"/>
  <c r="CI131" i="1"/>
  <c r="CF131" i="1"/>
  <c r="CC131" i="1"/>
  <c r="BY131" i="1"/>
  <c r="BX131" i="1"/>
  <c r="BW131" i="1"/>
  <c r="BV131" i="1"/>
  <c r="BU131" i="1"/>
  <c r="BT131" i="1"/>
  <c r="BS131" i="1"/>
  <c r="BR131" i="1"/>
  <c r="BQ131" i="1"/>
  <c r="BP131" i="1"/>
  <c r="BO131" i="1"/>
  <c r="BL131" i="1"/>
  <c r="BI131" i="1"/>
  <c r="BH131" i="1"/>
  <c r="BG131" i="1"/>
  <c r="BE131" i="1"/>
  <c r="BD131" i="1"/>
  <c r="BC131" i="1"/>
  <c r="AZ131" i="1"/>
  <c r="AX131" i="1"/>
  <c r="AW131" i="1"/>
  <c r="AV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D131" i="1"/>
  <c r="AC131" i="1"/>
  <c r="AB131" i="1"/>
  <c r="AA131" i="1"/>
  <c r="Z131" i="1"/>
  <c r="Y131" i="1"/>
  <c r="X131" i="1"/>
  <c r="W131" i="1"/>
  <c r="V131" i="1"/>
  <c r="T131" i="1"/>
  <c r="S131" i="1"/>
  <c r="R131" i="1"/>
  <c r="Q131" i="1"/>
  <c r="O131" i="1"/>
  <c r="N131" i="1"/>
  <c r="M131" i="1"/>
  <c r="L131" i="1"/>
  <c r="K131" i="1"/>
  <c r="J131" i="1"/>
  <c r="CK130" i="1"/>
  <c r="CB130" i="1"/>
  <c r="BN130" i="1"/>
  <c r="BK130" i="1"/>
  <c r="BF130" i="1"/>
  <c r="BB130" i="1"/>
  <c r="AE130" i="1"/>
  <c r="U130" i="1"/>
  <c r="P130" i="1"/>
  <c r="I130" i="1"/>
  <c r="CK129" i="1"/>
  <c r="BN129" i="1"/>
  <c r="BK129" i="1"/>
  <c r="BF129" i="1"/>
  <c r="BB129" i="1"/>
  <c r="U129" i="1"/>
  <c r="P129" i="1"/>
  <c r="I129" i="1"/>
  <c r="CK128" i="1"/>
  <c r="CB128" i="1"/>
  <c r="BN128" i="1"/>
  <c r="BK128" i="1"/>
  <c r="BF128" i="1"/>
  <c r="BB128" i="1"/>
  <c r="AE128" i="1"/>
  <c r="U128" i="1"/>
  <c r="P128" i="1"/>
  <c r="I128" i="1"/>
  <c r="CO127" i="1"/>
  <c r="CM127" i="1"/>
  <c r="CI127" i="1"/>
  <c r="CF127" i="1"/>
  <c r="CC127" i="1"/>
  <c r="BY127" i="1"/>
  <c r="BX127" i="1"/>
  <c r="BW127" i="1"/>
  <c r="BV127" i="1"/>
  <c r="BU127" i="1"/>
  <c r="BT127" i="1"/>
  <c r="BS127" i="1"/>
  <c r="BR127" i="1"/>
  <c r="BQ127" i="1"/>
  <c r="BP127" i="1"/>
  <c r="BO127" i="1"/>
  <c r="BL127" i="1"/>
  <c r="BI127" i="1"/>
  <c r="BH127" i="1"/>
  <c r="BG127" i="1"/>
  <c r="BE127" i="1"/>
  <c r="BD127" i="1"/>
  <c r="BC127" i="1"/>
  <c r="AZ127" i="1"/>
  <c r="AX127" i="1"/>
  <c r="AW127" i="1"/>
  <c r="AV127" i="1"/>
  <c r="AS127" i="1"/>
  <c r="AR127" i="1"/>
  <c r="AQ127" i="1"/>
  <c r="AP127" i="1"/>
  <c r="AO127" i="1"/>
  <c r="AN127" i="1"/>
  <c r="AL127" i="1"/>
  <c r="AH127" i="1"/>
  <c r="AG127" i="1"/>
  <c r="AF127" i="1"/>
  <c r="AD127" i="1"/>
  <c r="AC127" i="1"/>
  <c r="AB127" i="1"/>
  <c r="AA127" i="1"/>
  <c r="Z127" i="1"/>
  <c r="Y127" i="1"/>
  <c r="X127" i="1"/>
  <c r="W127" i="1"/>
  <c r="V127" i="1"/>
  <c r="T127" i="1"/>
  <c r="S127" i="1"/>
  <c r="R127" i="1"/>
  <c r="Q127" i="1"/>
  <c r="N127" i="1"/>
  <c r="M127" i="1"/>
  <c r="L127" i="1"/>
  <c r="K127" i="1"/>
  <c r="J127" i="1"/>
  <c r="H127" i="1"/>
  <c r="CK126" i="1"/>
  <c r="CB126" i="1"/>
  <c r="BN126" i="1"/>
  <c r="BK126" i="1"/>
  <c r="BF126" i="1"/>
  <c r="BB126" i="1"/>
  <c r="AE126" i="1"/>
  <c r="U126" i="1"/>
  <c r="P126" i="1"/>
  <c r="I126" i="1"/>
  <c r="CK125" i="1"/>
  <c r="CB125" i="1"/>
  <c r="BN125" i="1"/>
  <c r="BK125" i="1"/>
  <c r="BF125" i="1"/>
  <c r="BB125" i="1"/>
  <c r="AE125" i="1"/>
  <c r="U125" i="1"/>
  <c r="P125" i="1"/>
  <c r="I125" i="1"/>
  <c r="CK124" i="1"/>
  <c r="CB124" i="1"/>
  <c r="BN124" i="1"/>
  <c r="BK124" i="1"/>
  <c r="BF124" i="1"/>
  <c r="BB124" i="1"/>
  <c r="AE124" i="1"/>
  <c r="U124" i="1"/>
  <c r="P124" i="1"/>
  <c r="I124" i="1"/>
  <c r="CO123" i="1"/>
  <c r="CM123" i="1"/>
  <c r="CI123" i="1"/>
  <c r="CF123" i="1"/>
  <c r="CD123" i="1"/>
  <c r="CC123" i="1"/>
  <c r="BY123" i="1"/>
  <c r="BX123" i="1"/>
  <c r="BW123" i="1"/>
  <c r="BV123" i="1"/>
  <c r="BU123" i="1"/>
  <c r="BT123" i="1"/>
  <c r="BS123" i="1"/>
  <c r="BR123" i="1"/>
  <c r="BQ123" i="1"/>
  <c r="BP123" i="1"/>
  <c r="BO123" i="1"/>
  <c r="BL123" i="1"/>
  <c r="BI123" i="1"/>
  <c r="BH123" i="1"/>
  <c r="BG123" i="1"/>
  <c r="BE123" i="1"/>
  <c r="BD123" i="1"/>
  <c r="BC123" i="1"/>
  <c r="AZ123" i="1"/>
  <c r="AX123" i="1"/>
  <c r="AW123" i="1"/>
  <c r="AV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D123" i="1"/>
  <c r="AC123" i="1"/>
  <c r="AB123" i="1"/>
  <c r="AA123" i="1"/>
  <c r="Z123" i="1"/>
  <c r="Y123" i="1"/>
  <c r="X123" i="1"/>
  <c r="W123" i="1"/>
  <c r="V123" i="1"/>
  <c r="T123" i="1"/>
  <c r="S123" i="1"/>
  <c r="R123" i="1"/>
  <c r="Q123" i="1"/>
  <c r="O123" i="1"/>
  <c r="N123" i="1"/>
  <c r="M123" i="1"/>
  <c r="L123" i="1"/>
  <c r="K123" i="1"/>
  <c r="J123" i="1"/>
  <c r="CK121" i="1"/>
  <c r="CB121" i="1"/>
  <c r="BN121" i="1"/>
  <c r="BK121" i="1"/>
  <c r="BF121" i="1"/>
  <c r="BB121" i="1"/>
  <c r="U121" i="1"/>
  <c r="P121" i="1"/>
  <c r="I121" i="1"/>
  <c r="CK113" i="1"/>
  <c r="CB113" i="1"/>
  <c r="BN113" i="1"/>
  <c r="BF113" i="1"/>
  <c r="BB113" i="1"/>
  <c r="AE113" i="1"/>
  <c r="U113" i="1"/>
  <c r="P113" i="1"/>
  <c r="I113" i="1"/>
  <c r="CK110" i="1"/>
  <c r="CB110" i="1"/>
  <c r="BN110" i="1"/>
  <c r="BK110" i="1"/>
  <c r="BF110" i="1"/>
  <c r="BB110" i="1"/>
  <c r="AE110" i="1"/>
  <c r="U110" i="1"/>
  <c r="P110" i="1"/>
  <c r="I110" i="1"/>
  <c r="CO109" i="1"/>
  <c r="CM109" i="1"/>
  <c r="CI109" i="1"/>
  <c r="CF109" i="1"/>
  <c r="CD109" i="1"/>
  <c r="CC109" i="1"/>
  <c r="BY109" i="1"/>
  <c r="BX109" i="1"/>
  <c r="BW109" i="1"/>
  <c r="BV109" i="1"/>
  <c r="BU109" i="1"/>
  <c r="BT109" i="1"/>
  <c r="BS109" i="1"/>
  <c r="BR109" i="1"/>
  <c r="BQ109" i="1"/>
  <c r="BP109" i="1"/>
  <c r="BO109" i="1"/>
  <c r="BL109" i="1"/>
  <c r="BI109" i="1"/>
  <c r="BH109" i="1"/>
  <c r="BG109" i="1"/>
  <c r="BE109" i="1"/>
  <c r="BD109" i="1"/>
  <c r="BC109" i="1"/>
  <c r="AZ109" i="1"/>
  <c r="AX109" i="1"/>
  <c r="AW109" i="1"/>
  <c r="AV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D109" i="1"/>
  <c r="AC109" i="1"/>
  <c r="AB109" i="1"/>
  <c r="AA109" i="1"/>
  <c r="Z109" i="1"/>
  <c r="Y109" i="1"/>
  <c r="X109" i="1"/>
  <c r="W109" i="1"/>
  <c r="V109" i="1"/>
  <c r="T109" i="1"/>
  <c r="S109" i="1"/>
  <c r="R109" i="1"/>
  <c r="Q109" i="1"/>
  <c r="O109" i="1"/>
  <c r="N109" i="1"/>
  <c r="M109" i="1"/>
  <c r="L109" i="1"/>
  <c r="K109" i="1"/>
  <c r="J109" i="1"/>
  <c r="G109" i="1"/>
  <c r="CK103" i="1"/>
  <c r="CB103" i="1"/>
  <c r="BN103" i="1"/>
  <c r="BK103" i="1"/>
  <c r="BF103" i="1"/>
  <c r="BB103" i="1"/>
  <c r="AE103" i="1"/>
  <c r="U103" i="1"/>
  <c r="P103" i="1"/>
  <c r="I103" i="1"/>
  <c r="CO102" i="1"/>
  <c r="CM102" i="1"/>
  <c r="CI102" i="1"/>
  <c r="CF102" i="1"/>
  <c r="CD102" i="1"/>
  <c r="CC102" i="1"/>
  <c r="BY102" i="1"/>
  <c r="BX102" i="1"/>
  <c r="BW102" i="1"/>
  <c r="BV102" i="1"/>
  <c r="BU102" i="1"/>
  <c r="BT102" i="1"/>
  <c r="BS102" i="1"/>
  <c r="BR102" i="1"/>
  <c r="BQ102" i="1"/>
  <c r="BP102" i="1"/>
  <c r="BO102" i="1"/>
  <c r="BL102" i="1"/>
  <c r="BI102" i="1"/>
  <c r="BH102" i="1"/>
  <c r="BG102" i="1"/>
  <c r="BE102" i="1"/>
  <c r="BD102" i="1"/>
  <c r="BC102" i="1"/>
  <c r="AZ102" i="1"/>
  <c r="AX102" i="1"/>
  <c r="AW102" i="1"/>
  <c r="AV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Z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K102" i="1"/>
  <c r="J102" i="1"/>
  <c r="CK100" i="1"/>
  <c r="CB100" i="1"/>
  <c r="BN100" i="1"/>
  <c r="BK100" i="1"/>
  <c r="BF100" i="1"/>
  <c r="BB100" i="1"/>
  <c r="AE100" i="1"/>
  <c r="U100" i="1"/>
  <c r="P100" i="1"/>
  <c r="I100" i="1"/>
  <c r="CO99" i="1"/>
  <c r="CM99" i="1"/>
  <c r="CI99" i="1"/>
  <c r="CF99" i="1"/>
  <c r="CD99" i="1"/>
  <c r="CC99" i="1"/>
  <c r="BY99" i="1"/>
  <c r="BX99" i="1"/>
  <c r="BW99" i="1"/>
  <c r="BV99" i="1"/>
  <c r="BU99" i="1"/>
  <c r="BT99" i="1"/>
  <c r="BS99" i="1"/>
  <c r="BR99" i="1"/>
  <c r="BQ99" i="1"/>
  <c r="BP99" i="1"/>
  <c r="BO99" i="1"/>
  <c r="BL99" i="1"/>
  <c r="BI99" i="1"/>
  <c r="BH99" i="1"/>
  <c r="BG99" i="1"/>
  <c r="BE99" i="1"/>
  <c r="BD99" i="1"/>
  <c r="BC99" i="1"/>
  <c r="AZ99" i="1"/>
  <c r="AX99" i="1"/>
  <c r="AW99" i="1"/>
  <c r="AV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Z99" i="1"/>
  <c r="Y99" i="1"/>
  <c r="X99" i="1"/>
  <c r="W99" i="1"/>
  <c r="V99" i="1"/>
  <c r="T99" i="1"/>
  <c r="S99" i="1"/>
  <c r="R99" i="1"/>
  <c r="Q99" i="1"/>
  <c r="O99" i="1"/>
  <c r="N99" i="1"/>
  <c r="M99" i="1"/>
  <c r="L99" i="1"/>
  <c r="K99" i="1"/>
  <c r="J99" i="1"/>
  <c r="H99" i="1"/>
  <c r="G99" i="1"/>
  <c r="CK96" i="1"/>
  <c r="CB96" i="1"/>
  <c r="BN96" i="1"/>
  <c r="BK96" i="1"/>
  <c r="BF96" i="1"/>
  <c r="BB96" i="1"/>
  <c r="AE96" i="1"/>
  <c r="U96" i="1"/>
  <c r="P96" i="1"/>
  <c r="I96" i="1"/>
  <c r="CK95" i="1"/>
  <c r="CB95" i="1"/>
  <c r="BN95" i="1"/>
  <c r="BK95" i="1"/>
  <c r="BF95" i="1"/>
  <c r="BB95" i="1"/>
  <c r="AE95" i="1"/>
  <c r="U95" i="1"/>
  <c r="P95" i="1"/>
  <c r="I95" i="1"/>
  <c r="CK93" i="1"/>
  <c r="CB93" i="1"/>
  <c r="BN93" i="1"/>
  <c r="BK93" i="1"/>
  <c r="BF93" i="1"/>
  <c r="BB93" i="1"/>
  <c r="AE93" i="1"/>
  <c r="U93" i="1"/>
  <c r="P93" i="1"/>
  <c r="I93" i="1"/>
  <c r="CK92" i="1"/>
  <c r="CB92" i="1"/>
  <c r="BN92" i="1"/>
  <c r="BK92" i="1"/>
  <c r="BF92" i="1"/>
  <c r="BB92" i="1"/>
  <c r="AE92" i="1"/>
  <c r="U92" i="1"/>
  <c r="P92" i="1"/>
  <c r="I92" i="1"/>
  <c r="CK91" i="1"/>
  <c r="CB91" i="1"/>
  <c r="BN91" i="1"/>
  <c r="BK91" i="1"/>
  <c r="BF91" i="1"/>
  <c r="BB91" i="1"/>
  <c r="AE91" i="1"/>
  <c r="U91" i="1"/>
  <c r="P91" i="1"/>
  <c r="I91" i="1"/>
  <c r="CK89" i="1"/>
  <c r="CB89" i="1"/>
  <c r="BN89" i="1"/>
  <c r="BK89" i="1"/>
  <c r="BF89" i="1"/>
  <c r="BB89" i="1"/>
  <c r="AE89" i="1"/>
  <c r="U89" i="1"/>
  <c r="P89" i="1"/>
  <c r="I89" i="1"/>
  <c r="CK88" i="1"/>
  <c r="CB88" i="1"/>
  <c r="BN88" i="1"/>
  <c r="BK88" i="1"/>
  <c r="BF88" i="1"/>
  <c r="BB88" i="1"/>
  <c r="AE88" i="1"/>
  <c r="U88" i="1"/>
  <c r="P88" i="1"/>
  <c r="I88" i="1"/>
  <c r="CO87" i="1"/>
  <c r="CM87" i="1"/>
  <c r="CI87" i="1"/>
  <c r="CF87" i="1"/>
  <c r="CD87" i="1"/>
  <c r="CC87" i="1"/>
  <c r="BY87" i="1"/>
  <c r="BX87" i="1"/>
  <c r="BW87" i="1"/>
  <c r="BV87" i="1"/>
  <c r="BU87" i="1"/>
  <c r="BT87" i="1"/>
  <c r="BS87" i="1"/>
  <c r="BR87" i="1"/>
  <c r="BQ87" i="1"/>
  <c r="BP87" i="1"/>
  <c r="BO87" i="1"/>
  <c r="BL87" i="1"/>
  <c r="BI87" i="1"/>
  <c r="BH87" i="1"/>
  <c r="BG87" i="1"/>
  <c r="BE87" i="1"/>
  <c r="BD87" i="1"/>
  <c r="BC87" i="1"/>
  <c r="AZ87" i="1"/>
  <c r="AX87" i="1"/>
  <c r="AW87" i="1"/>
  <c r="AV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Z87" i="1"/>
  <c r="Y87" i="1"/>
  <c r="X87" i="1"/>
  <c r="W87" i="1"/>
  <c r="V87" i="1"/>
  <c r="T87" i="1"/>
  <c r="S87" i="1"/>
  <c r="R87" i="1"/>
  <c r="Q87" i="1"/>
  <c r="O87" i="1"/>
  <c r="N87" i="1"/>
  <c r="M87" i="1"/>
  <c r="L87" i="1"/>
  <c r="K87" i="1"/>
  <c r="J87" i="1"/>
  <c r="G87" i="1"/>
  <c r="CK85" i="1"/>
  <c r="CB85" i="1"/>
  <c r="BN85" i="1"/>
  <c r="BK85" i="1"/>
  <c r="BF85" i="1"/>
  <c r="BB85" i="1"/>
  <c r="AE85" i="1"/>
  <c r="U85" i="1"/>
  <c r="P85" i="1"/>
  <c r="I85" i="1"/>
  <c r="CO84" i="1"/>
  <c r="CM84" i="1"/>
  <c r="CI84" i="1"/>
  <c r="CF84" i="1"/>
  <c r="CD84" i="1"/>
  <c r="CC84" i="1"/>
  <c r="BY84" i="1"/>
  <c r="BX84" i="1"/>
  <c r="BW84" i="1"/>
  <c r="BV84" i="1"/>
  <c r="BU84" i="1"/>
  <c r="BT84" i="1"/>
  <c r="BS84" i="1"/>
  <c r="BR84" i="1"/>
  <c r="BQ84" i="1"/>
  <c r="BP84" i="1"/>
  <c r="BO84" i="1"/>
  <c r="BL84" i="1"/>
  <c r="BI84" i="1"/>
  <c r="BH84" i="1"/>
  <c r="BG84" i="1"/>
  <c r="BE84" i="1"/>
  <c r="BD84" i="1"/>
  <c r="BC84" i="1"/>
  <c r="AZ84" i="1"/>
  <c r="AX84" i="1"/>
  <c r="AW84" i="1"/>
  <c r="AV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Z84" i="1"/>
  <c r="Y84" i="1"/>
  <c r="X84" i="1"/>
  <c r="W84" i="1"/>
  <c r="V84" i="1"/>
  <c r="T84" i="1"/>
  <c r="S84" i="1"/>
  <c r="R84" i="1"/>
  <c r="Q84" i="1"/>
  <c r="CK83" i="1"/>
  <c r="CB83" i="1"/>
  <c r="BN83" i="1"/>
  <c r="BK83" i="1"/>
  <c r="BF83" i="1"/>
  <c r="BB83" i="1"/>
  <c r="AE83" i="1"/>
  <c r="U83" i="1"/>
  <c r="P83" i="1"/>
  <c r="I83" i="1"/>
  <c r="CO82" i="1"/>
  <c r="CM82" i="1"/>
  <c r="CI82" i="1"/>
  <c r="CF82" i="1"/>
  <c r="CD82" i="1"/>
  <c r="CC82" i="1"/>
  <c r="BY82" i="1"/>
  <c r="BX82" i="1"/>
  <c r="BW82" i="1"/>
  <c r="BV82" i="1"/>
  <c r="BU82" i="1"/>
  <c r="BT82" i="1"/>
  <c r="BS82" i="1"/>
  <c r="BR82" i="1"/>
  <c r="BQ82" i="1"/>
  <c r="BP82" i="1"/>
  <c r="BO82" i="1"/>
  <c r="BL82" i="1"/>
  <c r="BI82" i="1"/>
  <c r="BH82" i="1"/>
  <c r="BG82" i="1"/>
  <c r="BE82" i="1"/>
  <c r="BD82" i="1"/>
  <c r="BC82" i="1"/>
  <c r="AZ82" i="1"/>
  <c r="AX82" i="1"/>
  <c r="AW82" i="1"/>
  <c r="AV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T82" i="1"/>
  <c r="S82" i="1"/>
  <c r="R82" i="1"/>
  <c r="Q82" i="1"/>
  <c r="O82" i="1"/>
  <c r="N82" i="1"/>
  <c r="M82" i="1"/>
  <c r="L82" i="1"/>
  <c r="K82" i="1"/>
  <c r="J82" i="1"/>
  <c r="G82" i="1"/>
  <c r="CK81" i="1"/>
  <c r="CB81" i="1"/>
  <c r="BN81" i="1"/>
  <c r="BK81" i="1"/>
  <c r="BF81" i="1"/>
  <c r="BB81" i="1"/>
  <c r="AE81" i="1"/>
  <c r="U81" i="1"/>
  <c r="P81" i="1"/>
  <c r="CO80" i="1"/>
  <c r="CM80" i="1"/>
  <c r="CI80" i="1"/>
  <c r="CF80" i="1"/>
  <c r="CD80" i="1"/>
  <c r="CC80" i="1"/>
  <c r="BY80" i="1"/>
  <c r="BX80" i="1"/>
  <c r="BW80" i="1"/>
  <c r="BV80" i="1"/>
  <c r="BU80" i="1"/>
  <c r="BT80" i="1"/>
  <c r="BS80" i="1"/>
  <c r="BR80" i="1"/>
  <c r="BQ80" i="1"/>
  <c r="BP80" i="1"/>
  <c r="BO80" i="1"/>
  <c r="BL80" i="1"/>
  <c r="BI80" i="1"/>
  <c r="BH80" i="1"/>
  <c r="BG80" i="1"/>
  <c r="BE80" i="1"/>
  <c r="BD80" i="1"/>
  <c r="BC80" i="1"/>
  <c r="AZ80" i="1"/>
  <c r="AX80" i="1"/>
  <c r="AW80" i="1"/>
  <c r="AV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D80" i="1"/>
  <c r="AC80" i="1"/>
  <c r="AB80" i="1"/>
  <c r="AA80" i="1"/>
  <c r="Z80" i="1"/>
  <c r="Y80" i="1"/>
  <c r="X80" i="1"/>
  <c r="W80" i="1"/>
  <c r="V80" i="1"/>
  <c r="T80" i="1"/>
  <c r="S80" i="1"/>
  <c r="R80" i="1"/>
  <c r="Q80" i="1"/>
  <c r="M80" i="1"/>
  <c r="L80" i="1"/>
  <c r="J80" i="1"/>
  <c r="CK79" i="1"/>
  <c r="BK79" i="1"/>
  <c r="BF79" i="1"/>
  <c r="BB79" i="1"/>
  <c r="AE79" i="1"/>
  <c r="U79" i="1"/>
  <c r="P79" i="1"/>
  <c r="I79" i="1"/>
  <c r="CO78" i="1"/>
  <c r="CM78" i="1"/>
  <c r="CI78" i="1"/>
  <c r="CF78" i="1"/>
  <c r="CC78" i="1"/>
  <c r="BY78" i="1"/>
  <c r="BX78" i="1"/>
  <c r="BW78" i="1"/>
  <c r="BV78" i="1"/>
  <c r="BU78" i="1"/>
  <c r="BT78" i="1"/>
  <c r="BS78" i="1"/>
  <c r="BR78" i="1"/>
  <c r="BQ78" i="1"/>
  <c r="BP78" i="1"/>
  <c r="BO78" i="1"/>
  <c r="BL78" i="1"/>
  <c r="BI78" i="1"/>
  <c r="BH78" i="1"/>
  <c r="BG78" i="1"/>
  <c r="BE78" i="1"/>
  <c r="BD78" i="1"/>
  <c r="BC78" i="1"/>
  <c r="AD78" i="1"/>
  <c r="AC78" i="1"/>
  <c r="AB78" i="1"/>
  <c r="AA78" i="1"/>
  <c r="Z78" i="1"/>
  <c r="Y78" i="1"/>
  <c r="X78" i="1"/>
  <c r="W78" i="1"/>
  <c r="V78" i="1"/>
  <c r="T78" i="1"/>
  <c r="S78" i="1"/>
  <c r="R78" i="1"/>
  <c r="Q78" i="1"/>
  <c r="O78" i="1"/>
  <c r="N78" i="1"/>
  <c r="M78" i="1"/>
  <c r="L78" i="1"/>
  <c r="K78" i="1"/>
  <c r="J78" i="1"/>
  <c r="H78" i="1"/>
  <c r="G78" i="1"/>
  <c r="CK77" i="1"/>
  <c r="CB77" i="1"/>
  <c r="BN77" i="1"/>
  <c r="BK77" i="1"/>
  <c r="BF77" i="1"/>
  <c r="BB77" i="1"/>
  <c r="AE77" i="1"/>
  <c r="U77" i="1"/>
  <c r="P77" i="1"/>
  <c r="I77" i="1"/>
  <c r="CO76" i="1"/>
  <c r="CM76" i="1"/>
  <c r="CI76" i="1"/>
  <c r="CF76" i="1"/>
  <c r="CD76" i="1"/>
  <c r="CC76" i="1"/>
  <c r="BY76" i="1"/>
  <c r="BX76" i="1"/>
  <c r="BW76" i="1"/>
  <c r="BV76" i="1"/>
  <c r="BU76" i="1"/>
  <c r="BT76" i="1"/>
  <c r="BS76" i="1"/>
  <c r="BR76" i="1"/>
  <c r="BQ76" i="1"/>
  <c r="BP76" i="1"/>
  <c r="BO76" i="1"/>
  <c r="BL76" i="1"/>
  <c r="BI76" i="1"/>
  <c r="BH76" i="1"/>
  <c r="BG76" i="1"/>
  <c r="BE76" i="1"/>
  <c r="BD76" i="1"/>
  <c r="BC76" i="1"/>
  <c r="AZ76" i="1"/>
  <c r="AX76" i="1"/>
  <c r="AW76" i="1"/>
  <c r="AV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T76" i="1"/>
  <c r="S76" i="1"/>
  <c r="R76" i="1"/>
  <c r="Q76" i="1"/>
  <c r="O76" i="1"/>
  <c r="N76" i="1"/>
  <c r="M76" i="1"/>
  <c r="L76" i="1"/>
  <c r="K76" i="1"/>
  <c r="J76" i="1"/>
  <c r="G76" i="1"/>
  <c r="CK75" i="1"/>
  <c r="CB75" i="1"/>
  <c r="BN75" i="1"/>
  <c r="BK75" i="1"/>
  <c r="BF75" i="1"/>
  <c r="BB75" i="1"/>
  <c r="AE75" i="1"/>
  <c r="U75" i="1"/>
  <c r="P75" i="1"/>
  <c r="I75" i="1"/>
  <c r="CO74" i="1"/>
  <c r="CM74" i="1"/>
  <c r="CI74" i="1"/>
  <c r="CF74" i="1"/>
  <c r="CD74" i="1"/>
  <c r="CC74" i="1"/>
  <c r="BY74" i="1"/>
  <c r="BX74" i="1"/>
  <c r="BW74" i="1"/>
  <c r="BV74" i="1"/>
  <c r="BU74" i="1"/>
  <c r="BT74" i="1"/>
  <c r="BS74" i="1"/>
  <c r="BR74" i="1"/>
  <c r="BQ74" i="1"/>
  <c r="BP74" i="1"/>
  <c r="BO74" i="1"/>
  <c r="BL74" i="1"/>
  <c r="BI74" i="1"/>
  <c r="BH74" i="1"/>
  <c r="BG74" i="1"/>
  <c r="BE74" i="1"/>
  <c r="BD74" i="1"/>
  <c r="BC74" i="1"/>
  <c r="AZ74" i="1"/>
  <c r="AX74" i="1"/>
  <c r="AW74" i="1"/>
  <c r="AV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T74" i="1"/>
  <c r="S74" i="1"/>
  <c r="R74" i="1"/>
  <c r="Q74" i="1"/>
  <c r="O74" i="1"/>
  <c r="N74" i="1"/>
  <c r="M74" i="1"/>
  <c r="L74" i="1"/>
  <c r="K74" i="1"/>
  <c r="J74" i="1"/>
  <c r="CK73" i="1"/>
  <c r="CB73" i="1"/>
  <c r="BN73" i="1"/>
  <c r="BK73" i="1"/>
  <c r="BF73" i="1"/>
  <c r="BB73" i="1"/>
  <c r="AE73" i="1"/>
  <c r="U73" i="1"/>
  <c r="P73" i="1"/>
  <c r="I73" i="1"/>
  <c r="CK72" i="1"/>
  <c r="CB72" i="1"/>
  <c r="BN72" i="1"/>
  <c r="BK72" i="1"/>
  <c r="BF72" i="1"/>
  <c r="BB72" i="1"/>
  <c r="AE72" i="1"/>
  <c r="U72" i="1"/>
  <c r="P72" i="1"/>
  <c r="I72" i="1"/>
  <c r="CO71" i="1"/>
  <c r="CM71" i="1"/>
  <c r="CI71" i="1"/>
  <c r="CF71" i="1"/>
  <c r="CD71" i="1"/>
  <c r="CC71" i="1"/>
  <c r="BY71" i="1"/>
  <c r="BX71" i="1"/>
  <c r="BW71" i="1"/>
  <c r="BV71" i="1"/>
  <c r="BU71" i="1"/>
  <c r="BT71" i="1"/>
  <c r="BS71" i="1"/>
  <c r="BR71" i="1"/>
  <c r="BQ71" i="1"/>
  <c r="BP71" i="1"/>
  <c r="BO71" i="1"/>
  <c r="BL71" i="1"/>
  <c r="BI71" i="1"/>
  <c r="BH71" i="1"/>
  <c r="BG71" i="1"/>
  <c r="BE71" i="1"/>
  <c r="BD71" i="1"/>
  <c r="BC71" i="1"/>
  <c r="AZ71" i="1"/>
  <c r="AX71" i="1"/>
  <c r="AW71" i="1"/>
  <c r="AV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D71" i="1"/>
  <c r="AC71" i="1"/>
  <c r="AB71" i="1"/>
  <c r="AA71" i="1"/>
  <c r="Z71" i="1"/>
  <c r="Y71" i="1"/>
  <c r="X71" i="1"/>
  <c r="W71" i="1"/>
  <c r="V71" i="1"/>
  <c r="T71" i="1"/>
  <c r="S71" i="1"/>
  <c r="R71" i="1"/>
  <c r="Q71" i="1"/>
  <c r="O71" i="1"/>
  <c r="N71" i="1"/>
  <c r="M71" i="1"/>
  <c r="L71" i="1"/>
  <c r="K71" i="1"/>
  <c r="J71" i="1"/>
  <c r="G71" i="1"/>
  <c r="CK70" i="1"/>
  <c r="CB70" i="1"/>
  <c r="BN70" i="1"/>
  <c r="BK70" i="1"/>
  <c r="BF70" i="1"/>
  <c r="BB70" i="1"/>
  <c r="P70" i="1"/>
  <c r="I70" i="1"/>
  <c r="CO69" i="1"/>
  <c r="CM69" i="1"/>
  <c r="CI69" i="1"/>
  <c r="CF69" i="1"/>
  <c r="CD69" i="1"/>
  <c r="CC69" i="1"/>
  <c r="BY69" i="1"/>
  <c r="BX69" i="1"/>
  <c r="BW69" i="1"/>
  <c r="BV69" i="1"/>
  <c r="BU69" i="1"/>
  <c r="BT69" i="1"/>
  <c r="BS69" i="1"/>
  <c r="BR69" i="1"/>
  <c r="BQ69" i="1"/>
  <c r="BP69" i="1"/>
  <c r="BO69" i="1"/>
  <c r="BL69" i="1"/>
  <c r="BI69" i="1"/>
  <c r="BH69" i="1"/>
  <c r="BG69" i="1"/>
  <c r="BE69" i="1"/>
  <c r="BD69" i="1"/>
  <c r="BC69" i="1"/>
  <c r="AZ69" i="1"/>
  <c r="AX69" i="1"/>
  <c r="AW69" i="1"/>
  <c r="AV69" i="1"/>
  <c r="AS69" i="1"/>
  <c r="AR69" i="1"/>
  <c r="AP69" i="1"/>
  <c r="AO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Z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G69" i="1"/>
  <c r="CK67" i="1"/>
  <c r="CB67" i="1"/>
  <c r="BN67" i="1"/>
  <c r="BK67" i="1"/>
  <c r="BF67" i="1"/>
  <c r="BB67" i="1"/>
  <c r="AE67" i="1"/>
  <c r="U67" i="1"/>
  <c r="P67" i="1"/>
  <c r="CO66" i="1"/>
  <c r="CM66" i="1"/>
  <c r="CI66" i="1"/>
  <c r="CF66" i="1"/>
  <c r="CD66" i="1"/>
  <c r="CC66" i="1"/>
  <c r="BY66" i="1"/>
  <c r="BX66" i="1"/>
  <c r="BW66" i="1"/>
  <c r="BV66" i="1"/>
  <c r="BU66" i="1"/>
  <c r="BT66" i="1"/>
  <c r="BS66" i="1"/>
  <c r="BR66" i="1"/>
  <c r="BQ66" i="1"/>
  <c r="BP66" i="1"/>
  <c r="BO66" i="1"/>
  <c r="BL66" i="1"/>
  <c r="BI66" i="1"/>
  <c r="BH66" i="1"/>
  <c r="BG66" i="1"/>
  <c r="BE66" i="1"/>
  <c r="BD66" i="1"/>
  <c r="BC66" i="1"/>
  <c r="AZ66" i="1"/>
  <c r="AX66" i="1"/>
  <c r="AW66" i="1"/>
  <c r="AV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Z66" i="1"/>
  <c r="Y66" i="1"/>
  <c r="X66" i="1"/>
  <c r="W66" i="1"/>
  <c r="V66" i="1"/>
  <c r="T66" i="1"/>
  <c r="S66" i="1"/>
  <c r="R66" i="1"/>
  <c r="Q66" i="1"/>
  <c r="O66" i="1"/>
  <c r="N66" i="1"/>
  <c r="M66" i="1"/>
  <c r="L66" i="1"/>
  <c r="K66" i="1"/>
  <c r="J66" i="1"/>
  <c r="CK65" i="1"/>
  <c r="CB65" i="1"/>
  <c r="BK65" i="1"/>
  <c r="BF65" i="1"/>
  <c r="BB65" i="1"/>
  <c r="AE65" i="1"/>
  <c r="U65" i="1"/>
  <c r="P65" i="1"/>
  <c r="CO64" i="1"/>
  <c r="CM64" i="1"/>
  <c r="CI64" i="1"/>
  <c r="CF64" i="1"/>
  <c r="CD64" i="1"/>
  <c r="CC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L64" i="1"/>
  <c r="BI64" i="1"/>
  <c r="BH64" i="1"/>
  <c r="BG64" i="1"/>
  <c r="BE64" i="1"/>
  <c r="BD64" i="1"/>
  <c r="BC64" i="1"/>
  <c r="AZ64" i="1"/>
  <c r="AX64" i="1"/>
  <c r="AW64" i="1"/>
  <c r="AV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D64" i="1"/>
  <c r="AC64" i="1"/>
  <c r="AB64" i="1"/>
  <c r="AA64" i="1"/>
  <c r="Z64" i="1"/>
  <c r="Y64" i="1"/>
  <c r="X64" i="1"/>
  <c r="W64" i="1"/>
  <c r="V64" i="1"/>
  <c r="T64" i="1"/>
  <c r="S64" i="1"/>
  <c r="R64" i="1"/>
  <c r="Q64" i="1"/>
  <c r="O64" i="1"/>
  <c r="N64" i="1"/>
  <c r="M64" i="1"/>
  <c r="L64" i="1"/>
  <c r="K64" i="1"/>
  <c r="J64" i="1"/>
  <c r="H64" i="1"/>
  <c r="CK62" i="1"/>
  <c r="CB62" i="1"/>
  <c r="BN62" i="1"/>
  <c r="BK62" i="1"/>
  <c r="BF62" i="1"/>
  <c r="BB62" i="1"/>
  <c r="AE62" i="1"/>
  <c r="U62" i="1"/>
  <c r="P62" i="1"/>
  <c r="I62" i="1"/>
  <c r="CO61" i="1"/>
  <c r="CM61" i="1"/>
  <c r="CI61" i="1"/>
  <c r="CF61" i="1"/>
  <c r="CD61" i="1"/>
  <c r="CC61" i="1"/>
  <c r="BY61" i="1"/>
  <c r="BX61" i="1"/>
  <c r="BW61" i="1"/>
  <c r="BV61" i="1"/>
  <c r="BU61" i="1"/>
  <c r="BT61" i="1"/>
  <c r="BS61" i="1"/>
  <c r="BR61" i="1"/>
  <c r="BQ61" i="1"/>
  <c r="BP61" i="1"/>
  <c r="BO61" i="1"/>
  <c r="BL61" i="1"/>
  <c r="BI61" i="1"/>
  <c r="BH61" i="1"/>
  <c r="BG61" i="1"/>
  <c r="BE61" i="1"/>
  <c r="BD61" i="1"/>
  <c r="BC61" i="1"/>
  <c r="AZ61" i="1"/>
  <c r="AX61" i="1"/>
  <c r="AW61" i="1"/>
  <c r="AV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D61" i="1"/>
  <c r="AC61" i="1"/>
  <c r="AB61" i="1"/>
  <c r="AA61" i="1"/>
  <c r="Z61" i="1"/>
  <c r="Y61" i="1"/>
  <c r="X61" i="1"/>
  <c r="W61" i="1"/>
  <c r="V61" i="1"/>
  <c r="T61" i="1"/>
  <c r="S61" i="1"/>
  <c r="R61" i="1"/>
  <c r="Q61" i="1"/>
  <c r="O61" i="1"/>
  <c r="N61" i="1"/>
  <c r="M61" i="1"/>
  <c r="L61" i="1"/>
  <c r="K61" i="1"/>
  <c r="J61" i="1"/>
  <c r="CK59" i="1"/>
  <c r="CB59" i="1"/>
  <c r="BN59" i="1"/>
  <c r="BK59" i="1"/>
  <c r="BF59" i="1"/>
  <c r="BB59" i="1"/>
  <c r="AE59" i="1"/>
  <c r="U59" i="1"/>
  <c r="P59" i="1"/>
  <c r="I59" i="1"/>
  <c r="CO58" i="1"/>
  <c r="CM58" i="1"/>
  <c r="CI58" i="1"/>
  <c r="CF58" i="1"/>
  <c r="CD58" i="1"/>
  <c r="CC58" i="1"/>
  <c r="BY58" i="1"/>
  <c r="BX58" i="1"/>
  <c r="BW58" i="1"/>
  <c r="BV58" i="1"/>
  <c r="BU58" i="1"/>
  <c r="BT58" i="1"/>
  <c r="BS58" i="1"/>
  <c r="BR58" i="1"/>
  <c r="BQ58" i="1"/>
  <c r="BP58" i="1"/>
  <c r="BO58" i="1"/>
  <c r="BL58" i="1"/>
  <c r="BI58" i="1"/>
  <c r="BH58" i="1"/>
  <c r="BG58" i="1"/>
  <c r="BE58" i="1"/>
  <c r="BD58" i="1"/>
  <c r="BC58" i="1"/>
  <c r="AZ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O58" i="1"/>
  <c r="N58" i="1"/>
  <c r="M58" i="1"/>
  <c r="L58" i="1"/>
  <c r="K58" i="1"/>
  <c r="J58" i="1"/>
  <c r="H58" i="1"/>
  <c r="G58" i="1"/>
  <c r="CK57" i="1"/>
  <c r="CB57" i="1"/>
  <c r="BN57" i="1"/>
  <c r="BK57" i="1"/>
  <c r="BF57" i="1"/>
  <c r="BB57" i="1"/>
  <c r="AE57" i="1"/>
  <c r="U57" i="1"/>
  <c r="P57" i="1"/>
  <c r="I57" i="1"/>
  <c r="CO56" i="1"/>
  <c r="CM56" i="1"/>
  <c r="CI56" i="1"/>
  <c r="CF56" i="1"/>
  <c r="CD56" i="1"/>
  <c r="CC56" i="1"/>
  <c r="BY56" i="1"/>
  <c r="BX56" i="1"/>
  <c r="BW56" i="1"/>
  <c r="BV56" i="1"/>
  <c r="BU56" i="1"/>
  <c r="BT56" i="1"/>
  <c r="BS56" i="1"/>
  <c r="BR56" i="1"/>
  <c r="BQ56" i="1"/>
  <c r="BP56" i="1"/>
  <c r="BO56" i="1"/>
  <c r="BL56" i="1"/>
  <c r="BI56" i="1"/>
  <c r="BH56" i="1"/>
  <c r="BG56" i="1"/>
  <c r="BE56" i="1"/>
  <c r="BD56" i="1"/>
  <c r="BC56" i="1"/>
  <c r="AZ56" i="1"/>
  <c r="AX56" i="1"/>
  <c r="AW56" i="1"/>
  <c r="AV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D56" i="1"/>
  <c r="AC56" i="1"/>
  <c r="AB56" i="1"/>
  <c r="AA56" i="1"/>
  <c r="Z56" i="1"/>
  <c r="Y56" i="1"/>
  <c r="X56" i="1"/>
  <c r="W56" i="1"/>
  <c r="V56" i="1"/>
  <c r="T56" i="1"/>
  <c r="S56" i="1"/>
  <c r="R56" i="1"/>
  <c r="Q56" i="1"/>
  <c r="O56" i="1"/>
  <c r="N56" i="1"/>
  <c r="M56" i="1"/>
  <c r="L56" i="1"/>
  <c r="K56" i="1"/>
  <c r="J56" i="1"/>
  <c r="H56" i="1"/>
  <c r="CK55" i="1"/>
  <c r="CB55" i="1"/>
  <c r="BK55" i="1"/>
  <c r="BF55" i="1"/>
  <c r="BB55" i="1"/>
  <c r="AE55" i="1"/>
  <c r="U55" i="1"/>
  <c r="P55" i="1"/>
  <c r="I55" i="1"/>
  <c r="CO54" i="1"/>
  <c r="CM54" i="1"/>
  <c r="CI54" i="1"/>
  <c r="CF54" i="1"/>
  <c r="CD54" i="1"/>
  <c r="CC54" i="1"/>
  <c r="BY54" i="1"/>
  <c r="BX54" i="1"/>
  <c r="BW54" i="1"/>
  <c r="BV54" i="1"/>
  <c r="BU54" i="1"/>
  <c r="BT54" i="1"/>
  <c r="BS54" i="1"/>
  <c r="BR54" i="1"/>
  <c r="BQ54" i="1"/>
  <c r="BP54" i="1"/>
  <c r="BO54" i="1"/>
  <c r="BL54" i="1"/>
  <c r="BI54" i="1"/>
  <c r="BH54" i="1"/>
  <c r="BG54" i="1"/>
  <c r="BE54" i="1"/>
  <c r="BD54" i="1"/>
  <c r="BC54" i="1"/>
  <c r="AZ54" i="1"/>
  <c r="AX54" i="1"/>
  <c r="AW54" i="1"/>
  <c r="AV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Z54" i="1"/>
  <c r="Y54" i="1"/>
  <c r="X54" i="1"/>
  <c r="W54" i="1"/>
  <c r="V54" i="1"/>
  <c r="T54" i="1"/>
  <c r="S54" i="1"/>
  <c r="R54" i="1"/>
  <c r="Q54" i="1"/>
  <c r="CK53" i="1"/>
  <c r="CB53" i="1"/>
  <c r="BN53" i="1"/>
  <c r="BK53" i="1"/>
  <c r="BF53" i="1"/>
  <c r="BB53" i="1"/>
  <c r="AE53" i="1"/>
  <c r="U53" i="1"/>
  <c r="P53" i="1"/>
  <c r="I53" i="1"/>
  <c r="CO52" i="1"/>
  <c r="CM52" i="1"/>
  <c r="CI52" i="1"/>
  <c r="CF52" i="1"/>
  <c r="CD52" i="1"/>
  <c r="CC52" i="1"/>
  <c r="BY52" i="1"/>
  <c r="BX52" i="1"/>
  <c r="BW52" i="1"/>
  <c r="BV52" i="1"/>
  <c r="BU52" i="1"/>
  <c r="BT52" i="1"/>
  <c r="BS52" i="1"/>
  <c r="BR52" i="1"/>
  <c r="BQ52" i="1"/>
  <c r="BP52" i="1"/>
  <c r="BO52" i="1"/>
  <c r="BL52" i="1"/>
  <c r="BI52" i="1"/>
  <c r="BH52" i="1"/>
  <c r="BG52" i="1"/>
  <c r="BE52" i="1"/>
  <c r="BD52" i="1"/>
  <c r="BC52" i="1"/>
  <c r="AZ52" i="1"/>
  <c r="AX52" i="1"/>
  <c r="AW52" i="1"/>
  <c r="AV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D52" i="1"/>
  <c r="AC52" i="1"/>
  <c r="AB52" i="1"/>
  <c r="AA52" i="1"/>
  <c r="Z52" i="1"/>
  <c r="Y52" i="1"/>
  <c r="X52" i="1"/>
  <c r="W52" i="1"/>
  <c r="V52" i="1"/>
  <c r="T52" i="1"/>
  <c r="S52" i="1"/>
  <c r="R52" i="1"/>
  <c r="Q52" i="1"/>
  <c r="O52" i="1"/>
  <c r="N52" i="1"/>
  <c r="M52" i="1"/>
  <c r="L52" i="1"/>
  <c r="K52" i="1"/>
  <c r="J52" i="1"/>
  <c r="G52" i="1"/>
  <c r="CK51" i="1"/>
  <c r="CB51" i="1"/>
  <c r="BN51" i="1"/>
  <c r="BK51" i="1"/>
  <c r="BF51" i="1"/>
  <c r="BB51" i="1"/>
  <c r="AE51" i="1"/>
  <c r="U51" i="1"/>
  <c r="P51" i="1"/>
  <c r="I51" i="1"/>
  <c r="CO50" i="1"/>
  <c r="CM50" i="1"/>
  <c r="CI50" i="1"/>
  <c r="CF50" i="1"/>
  <c r="CD50" i="1"/>
  <c r="CC50" i="1"/>
  <c r="BY50" i="1"/>
  <c r="BX50" i="1"/>
  <c r="BW50" i="1"/>
  <c r="BV50" i="1"/>
  <c r="BU50" i="1"/>
  <c r="BT50" i="1"/>
  <c r="BS50" i="1"/>
  <c r="BR50" i="1"/>
  <c r="BQ50" i="1"/>
  <c r="BP50" i="1"/>
  <c r="BO50" i="1"/>
  <c r="BL50" i="1"/>
  <c r="BI50" i="1"/>
  <c r="BH50" i="1"/>
  <c r="BG50" i="1"/>
  <c r="BE50" i="1"/>
  <c r="BD50" i="1"/>
  <c r="BC50" i="1"/>
  <c r="AZ50" i="1"/>
  <c r="AX50" i="1"/>
  <c r="AW50" i="1"/>
  <c r="AV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T50" i="1"/>
  <c r="S50" i="1"/>
  <c r="R50" i="1"/>
  <c r="Q50" i="1"/>
  <c r="O50" i="1"/>
  <c r="N50" i="1"/>
  <c r="M50" i="1"/>
  <c r="L50" i="1"/>
  <c r="K50" i="1"/>
  <c r="J50" i="1"/>
  <c r="CK48" i="1"/>
  <c r="CB48" i="1"/>
  <c r="BK48" i="1"/>
  <c r="BF48" i="1"/>
  <c r="BB48" i="1"/>
  <c r="AE48" i="1"/>
  <c r="U48" i="1"/>
  <c r="P48" i="1"/>
  <c r="I48" i="1"/>
  <c r="CO47" i="1"/>
  <c r="CM47" i="1"/>
  <c r="CI47" i="1"/>
  <c r="CF47" i="1"/>
  <c r="CD47" i="1"/>
  <c r="CC47" i="1"/>
  <c r="BY47" i="1"/>
  <c r="BX47" i="1"/>
  <c r="BW47" i="1"/>
  <c r="BV47" i="1"/>
  <c r="BU47" i="1"/>
  <c r="BT47" i="1"/>
  <c r="BS47" i="1"/>
  <c r="BR47" i="1"/>
  <c r="BQ47" i="1"/>
  <c r="BP47" i="1"/>
  <c r="BO47" i="1"/>
  <c r="BL47" i="1"/>
  <c r="BI47" i="1"/>
  <c r="BH47" i="1"/>
  <c r="BG47" i="1"/>
  <c r="BE47" i="1"/>
  <c r="BD47" i="1"/>
  <c r="BC47" i="1"/>
  <c r="AW47" i="1"/>
  <c r="AV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D47" i="1"/>
  <c r="AC47" i="1"/>
  <c r="AB47" i="1"/>
  <c r="AA47" i="1"/>
  <c r="Z47" i="1"/>
  <c r="Y47" i="1"/>
  <c r="X47" i="1"/>
  <c r="W47" i="1"/>
  <c r="V47" i="1"/>
  <c r="T47" i="1"/>
  <c r="S47" i="1"/>
  <c r="R47" i="1"/>
  <c r="Q47" i="1"/>
  <c r="O47" i="1"/>
  <c r="N47" i="1"/>
  <c r="M47" i="1"/>
  <c r="L47" i="1"/>
  <c r="K47" i="1"/>
  <c r="J47" i="1"/>
  <c r="CK44" i="1"/>
  <c r="CB44" i="1"/>
  <c r="BN44" i="1"/>
  <c r="BK44" i="1"/>
  <c r="BF44" i="1"/>
  <c r="BB44" i="1"/>
  <c r="Z40" i="1"/>
  <c r="P44" i="1"/>
  <c r="I44" i="1"/>
  <c r="N40" i="1"/>
  <c r="CK43" i="1"/>
  <c r="CB43" i="1"/>
  <c r="BK43" i="1"/>
  <c r="BF43" i="1"/>
  <c r="BB43" i="1"/>
  <c r="AE43" i="1"/>
  <c r="U43" i="1"/>
  <c r="P43" i="1"/>
  <c r="CK42" i="1"/>
  <c r="CB42" i="1"/>
  <c r="BN42" i="1"/>
  <c r="BK42" i="1"/>
  <c r="BF42" i="1"/>
  <c r="BB42" i="1"/>
  <c r="AE42" i="1"/>
  <c r="U42" i="1"/>
  <c r="P42" i="1"/>
  <c r="I42" i="1"/>
  <c r="R40" i="1"/>
  <c r="CK41" i="1"/>
  <c r="CB41" i="1"/>
  <c r="BN41" i="1"/>
  <c r="BK41" i="1"/>
  <c r="BF41" i="1"/>
  <c r="BB41" i="1"/>
  <c r="AE41" i="1"/>
  <c r="U41" i="1"/>
  <c r="P41" i="1"/>
  <c r="I41" i="1"/>
  <c r="CO40" i="1"/>
  <c r="CM40" i="1"/>
  <c r="CI40" i="1"/>
  <c r="CF40" i="1"/>
  <c r="CD40" i="1"/>
  <c r="CC40" i="1"/>
  <c r="BY40" i="1"/>
  <c r="BX40" i="1"/>
  <c r="BW40" i="1"/>
  <c r="BV40" i="1"/>
  <c r="BU40" i="1"/>
  <c r="BT40" i="1"/>
  <c r="BS40" i="1"/>
  <c r="BR40" i="1"/>
  <c r="BQ40" i="1"/>
  <c r="BP40" i="1"/>
  <c r="BO40" i="1"/>
  <c r="BL40" i="1"/>
  <c r="BI40" i="1"/>
  <c r="BH40" i="1"/>
  <c r="BG40" i="1"/>
  <c r="BE40" i="1"/>
  <c r="BD40" i="1"/>
  <c r="BC40" i="1"/>
  <c r="AX40" i="1"/>
  <c r="AW40" i="1"/>
  <c r="AV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Q40" i="1"/>
  <c r="M40" i="1"/>
  <c r="L40" i="1"/>
  <c r="J40" i="1"/>
  <c r="CK39" i="1"/>
  <c r="CB39" i="1"/>
  <c r="BK39" i="1"/>
  <c r="BF39" i="1"/>
  <c r="BB39" i="1"/>
  <c r="AE39" i="1"/>
  <c r="U39" i="1"/>
  <c r="P39" i="1"/>
  <c r="I39" i="1"/>
  <c r="CO38" i="1"/>
  <c r="CM38" i="1"/>
  <c r="CI38" i="1"/>
  <c r="CF38" i="1"/>
  <c r="CD38" i="1"/>
  <c r="CC38" i="1"/>
  <c r="BY38" i="1"/>
  <c r="BX38" i="1"/>
  <c r="BW38" i="1"/>
  <c r="BV38" i="1"/>
  <c r="BU38" i="1"/>
  <c r="BT38" i="1"/>
  <c r="BS38" i="1"/>
  <c r="BR38" i="1"/>
  <c r="BQ38" i="1"/>
  <c r="BP38" i="1"/>
  <c r="BO38" i="1"/>
  <c r="BL38" i="1"/>
  <c r="BI38" i="1"/>
  <c r="BH38" i="1"/>
  <c r="BG38" i="1"/>
  <c r="BE38" i="1"/>
  <c r="BD38" i="1"/>
  <c r="BC38" i="1"/>
  <c r="AZ38" i="1"/>
  <c r="AX38" i="1"/>
  <c r="AW38" i="1"/>
  <c r="AV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D38" i="1"/>
  <c r="AC38" i="1"/>
  <c r="AB38" i="1"/>
  <c r="AA38" i="1"/>
  <c r="Z38" i="1"/>
  <c r="Y38" i="1"/>
  <c r="X38" i="1"/>
  <c r="W38" i="1"/>
  <c r="V38" i="1"/>
  <c r="T38" i="1"/>
  <c r="S38" i="1"/>
  <c r="R38" i="1"/>
  <c r="Q38" i="1"/>
  <c r="O38" i="1"/>
  <c r="N38" i="1"/>
  <c r="M38" i="1"/>
  <c r="L38" i="1"/>
  <c r="K38" i="1"/>
  <c r="J38" i="1"/>
  <c r="H38" i="1"/>
  <c r="CK37" i="1"/>
  <c r="CB37" i="1"/>
  <c r="BK37" i="1"/>
  <c r="BF37" i="1"/>
  <c r="BB37" i="1"/>
  <c r="P37" i="1"/>
  <c r="I37" i="1"/>
  <c r="CK36" i="1"/>
  <c r="CB36" i="1"/>
  <c r="BN36" i="1"/>
  <c r="BK36" i="1"/>
  <c r="BF36" i="1"/>
  <c r="BB36" i="1"/>
  <c r="AE36" i="1"/>
  <c r="U36" i="1"/>
  <c r="P36" i="1"/>
  <c r="I36" i="1"/>
  <c r="CK35" i="1"/>
  <c r="BN35" i="1"/>
  <c r="BK35" i="1"/>
  <c r="BF35" i="1"/>
  <c r="BB35" i="1"/>
  <c r="U35" i="1"/>
  <c r="P35" i="1"/>
  <c r="CK34" i="1"/>
  <c r="CB34" i="1"/>
  <c r="BN34" i="1"/>
  <c r="BK34" i="1"/>
  <c r="BF34" i="1"/>
  <c r="BB34" i="1"/>
  <c r="AE34" i="1"/>
  <c r="U34" i="1"/>
  <c r="P34" i="1"/>
  <c r="I34" i="1"/>
  <c r="CK33" i="1"/>
  <c r="CB33" i="1"/>
  <c r="BN33" i="1"/>
  <c r="BK33" i="1"/>
  <c r="BF33" i="1"/>
  <c r="BB33" i="1"/>
  <c r="AE33" i="1"/>
  <c r="U33" i="1"/>
  <c r="P33" i="1"/>
  <c r="I33" i="1"/>
  <c r="CK32" i="1"/>
  <c r="CB32" i="1"/>
  <c r="BN32" i="1"/>
  <c r="BK32" i="1"/>
  <c r="BF32" i="1"/>
  <c r="BB32" i="1"/>
  <c r="AE32" i="1"/>
  <c r="U32" i="1"/>
  <c r="P32" i="1"/>
  <c r="I32" i="1"/>
  <c r="CK31" i="1"/>
  <c r="BN31" i="1"/>
  <c r="BK31" i="1"/>
  <c r="BF31" i="1"/>
  <c r="BB31" i="1"/>
  <c r="AE31" i="1"/>
  <c r="Z24" i="1"/>
  <c r="P31" i="1"/>
  <c r="CK30" i="1"/>
  <c r="CB30" i="1"/>
  <c r="BN30" i="1"/>
  <c r="BK30" i="1"/>
  <c r="BF30" i="1"/>
  <c r="BB30" i="1"/>
  <c r="AE30" i="1"/>
  <c r="U30" i="1"/>
  <c r="P30" i="1"/>
  <c r="I30" i="1"/>
  <c r="CK29" i="1"/>
  <c r="CB29" i="1"/>
  <c r="BN29" i="1"/>
  <c r="BK29" i="1"/>
  <c r="BF29" i="1"/>
  <c r="BB29" i="1"/>
  <c r="AE29" i="1"/>
  <c r="U29" i="1"/>
  <c r="P29" i="1"/>
  <c r="I29" i="1"/>
  <c r="CK28" i="1"/>
  <c r="CB28" i="1"/>
  <c r="BN28" i="1"/>
  <c r="BK28" i="1"/>
  <c r="BF28" i="1"/>
  <c r="BB28" i="1"/>
  <c r="AE28" i="1"/>
  <c r="U28" i="1"/>
  <c r="P28" i="1"/>
  <c r="I28" i="1"/>
  <c r="CK27" i="1"/>
  <c r="CB27" i="1"/>
  <c r="BN27" i="1"/>
  <c r="BK27" i="1"/>
  <c r="BF27" i="1"/>
  <c r="BB27" i="1"/>
  <c r="AE27" i="1"/>
  <c r="U27" i="1"/>
  <c r="P27" i="1"/>
  <c r="I27" i="1"/>
  <c r="CK26" i="1"/>
  <c r="CB26" i="1"/>
  <c r="BN26" i="1"/>
  <c r="BK26" i="1"/>
  <c r="BF26" i="1"/>
  <c r="BB26" i="1"/>
  <c r="AE26" i="1"/>
  <c r="U26" i="1"/>
  <c r="P26" i="1"/>
  <c r="CK25" i="1"/>
  <c r="CB25" i="1"/>
  <c r="BN25" i="1"/>
  <c r="BK25" i="1"/>
  <c r="BF25" i="1"/>
  <c r="BB25" i="1"/>
  <c r="AE25" i="1"/>
  <c r="U25" i="1"/>
  <c r="P25" i="1"/>
  <c r="I25" i="1"/>
  <c r="CO24" i="1"/>
  <c r="CM24" i="1"/>
  <c r="CI24" i="1"/>
  <c r="CF24" i="1"/>
  <c r="CC24" i="1"/>
  <c r="BY24" i="1"/>
  <c r="BW24" i="1"/>
  <c r="BV24" i="1"/>
  <c r="BU24" i="1"/>
  <c r="BT24" i="1"/>
  <c r="BS24" i="1"/>
  <c r="BR24" i="1"/>
  <c r="BQ24" i="1"/>
  <c r="BP24" i="1"/>
  <c r="BO24" i="1"/>
  <c r="BL24" i="1"/>
  <c r="BI24" i="1"/>
  <c r="BH24" i="1"/>
  <c r="BG24" i="1"/>
  <c r="BE24" i="1"/>
  <c r="BD24" i="1"/>
  <c r="BC24" i="1"/>
  <c r="AX24" i="1"/>
  <c r="AW24" i="1"/>
  <c r="AV24" i="1"/>
  <c r="AS24" i="1"/>
  <c r="AR24" i="1"/>
  <c r="AQ24" i="1"/>
  <c r="AO24" i="1"/>
  <c r="AN24" i="1"/>
  <c r="AL24" i="1"/>
  <c r="AJ24" i="1"/>
  <c r="AG24" i="1"/>
  <c r="AF24" i="1"/>
  <c r="AD24" i="1"/>
  <c r="AC24" i="1"/>
  <c r="AB24" i="1"/>
  <c r="AA24" i="1"/>
  <c r="X24" i="1"/>
  <c r="V24" i="1"/>
  <c r="T24" i="1"/>
  <c r="S24" i="1"/>
  <c r="Q24" i="1"/>
  <c r="M24" i="1"/>
  <c r="L24" i="1"/>
  <c r="K24" i="1"/>
  <c r="J24" i="1"/>
  <c r="CK23" i="1"/>
  <c r="CB23" i="1"/>
  <c r="BK23" i="1"/>
  <c r="BF23" i="1"/>
  <c r="BB23" i="1"/>
  <c r="AE23" i="1"/>
  <c r="U23" i="1"/>
  <c r="P23" i="1"/>
  <c r="I23" i="1"/>
  <c r="CK22" i="1"/>
  <c r="CB22" i="1"/>
  <c r="BK22" i="1"/>
  <c r="BF22" i="1"/>
  <c r="BB22" i="1"/>
  <c r="U22" i="1"/>
  <c r="P22" i="1"/>
  <c r="I22" i="1"/>
  <c r="CK21" i="1"/>
  <c r="CB21" i="1"/>
  <c r="BX20" i="1"/>
  <c r="BK21" i="1"/>
  <c r="BF21" i="1"/>
  <c r="BB21" i="1"/>
  <c r="AE21" i="1"/>
  <c r="W20" i="1"/>
  <c r="P21" i="1"/>
  <c r="I21" i="1"/>
  <c r="CO20" i="1"/>
  <c r="CM20" i="1"/>
  <c r="CI20" i="1"/>
  <c r="CF20" i="1"/>
  <c r="CD20" i="1"/>
  <c r="CC20" i="1"/>
  <c r="BY20" i="1"/>
  <c r="BW20" i="1"/>
  <c r="BV20" i="1"/>
  <c r="BU20" i="1"/>
  <c r="BT20" i="1"/>
  <c r="BS20" i="1"/>
  <c r="BR20" i="1"/>
  <c r="BQ20" i="1"/>
  <c r="BP20" i="1"/>
  <c r="BO20" i="1"/>
  <c r="BL20" i="1"/>
  <c r="BI20" i="1"/>
  <c r="BH20" i="1"/>
  <c r="BG20" i="1"/>
  <c r="BE20" i="1"/>
  <c r="BD20" i="1"/>
  <c r="BC20" i="1"/>
  <c r="AW20" i="1"/>
  <c r="AV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D20" i="1"/>
  <c r="AC20" i="1"/>
  <c r="AB20" i="1"/>
  <c r="AA20" i="1"/>
  <c r="Z20" i="1"/>
  <c r="Y20" i="1"/>
  <c r="X20" i="1"/>
  <c r="V20" i="1"/>
  <c r="T20" i="1"/>
  <c r="S20" i="1"/>
  <c r="R20" i="1"/>
  <c r="Q20" i="1"/>
  <c r="O20" i="1"/>
  <c r="N20" i="1"/>
  <c r="M20" i="1"/>
  <c r="L20" i="1"/>
  <c r="K20" i="1"/>
  <c r="J20" i="1"/>
  <c r="G20" i="1"/>
  <c r="CK19" i="1"/>
  <c r="CB19" i="1"/>
  <c r="BK19" i="1"/>
  <c r="BF19" i="1"/>
  <c r="BB19" i="1"/>
  <c r="AE19" i="1"/>
  <c r="U19" i="1"/>
  <c r="P19" i="1"/>
  <c r="CO18" i="1"/>
  <c r="CM18" i="1"/>
  <c r="CI18" i="1"/>
  <c r="CF18" i="1"/>
  <c r="CD18" i="1"/>
  <c r="CC18" i="1"/>
  <c r="BY18" i="1"/>
  <c r="BX18" i="1"/>
  <c r="BW18" i="1"/>
  <c r="BV18" i="1"/>
  <c r="BU18" i="1"/>
  <c r="BT18" i="1"/>
  <c r="BS18" i="1"/>
  <c r="BR18" i="1"/>
  <c r="BQ18" i="1"/>
  <c r="BP18" i="1"/>
  <c r="BO18" i="1"/>
  <c r="BL18" i="1"/>
  <c r="BI18" i="1"/>
  <c r="BH18" i="1"/>
  <c r="BG18" i="1"/>
  <c r="BE18" i="1"/>
  <c r="BD18" i="1"/>
  <c r="BC18" i="1"/>
  <c r="AZ18" i="1"/>
  <c r="AX18" i="1"/>
  <c r="AW18" i="1"/>
  <c r="AV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AA18" i="1"/>
  <c r="Z18" i="1"/>
  <c r="Y18" i="1"/>
  <c r="X18" i="1"/>
  <c r="W18" i="1"/>
  <c r="V18" i="1"/>
  <c r="T18" i="1"/>
  <c r="S18" i="1"/>
  <c r="R18" i="1"/>
  <c r="Q18" i="1"/>
  <c r="O18" i="1"/>
  <c r="N18" i="1"/>
  <c r="M18" i="1"/>
  <c r="L18" i="1"/>
  <c r="K18" i="1"/>
  <c r="J18" i="1"/>
  <c r="K69" i="1"/>
  <c r="AE301" i="1"/>
  <c r="AI167" i="1"/>
  <c r="AV300" i="1"/>
  <c r="O127" i="1"/>
  <c r="AE163" i="1"/>
  <c r="CB301" i="1"/>
  <c r="CD300" i="1"/>
  <c r="G24" i="1"/>
  <c r="CD167" i="1"/>
  <c r="CD131" i="1"/>
  <c r="I168" i="1"/>
  <c r="J167" i="1"/>
  <c r="AE222" i="1"/>
  <c r="BH295" i="1"/>
  <c r="M104" i="1" l="1"/>
  <c r="W104" i="1"/>
  <c r="AF104" i="1"/>
  <c r="AN104" i="1"/>
  <c r="AX104" i="1"/>
  <c r="BL104" i="1"/>
  <c r="BV104" i="1"/>
  <c r="CM104" i="1"/>
  <c r="U220" i="1"/>
  <c r="CO223" i="1"/>
  <c r="BK283" i="1"/>
  <c r="AE297" i="1"/>
  <c r="N104" i="1"/>
  <c r="X104" i="1"/>
  <c r="AG104" i="1"/>
  <c r="AO104" i="1"/>
  <c r="AZ104" i="1"/>
  <c r="BO104" i="1"/>
  <c r="BW104" i="1"/>
  <c r="CO104" i="1"/>
  <c r="BB220" i="1"/>
  <c r="BN283" i="1"/>
  <c r="BB297" i="1"/>
  <c r="O104" i="1"/>
  <c r="Y104" i="1"/>
  <c r="AH104" i="1"/>
  <c r="AP104" i="1"/>
  <c r="BC104" i="1"/>
  <c r="BP104" i="1"/>
  <c r="BX104" i="1"/>
  <c r="BF220" i="1"/>
  <c r="CB283" i="1"/>
  <c r="BF297" i="1"/>
  <c r="Q104" i="1"/>
  <c r="Z104" i="1"/>
  <c r="AI104" i="1"/>
  <c r="AQ104" i="1"/>
  <c r="BD104" i="1"/>
  <c r="BQ104" i="1"/>
  <c r="BY104" i="1"/>
  <c r="BK220" i="1"/>
  <c r="I283" i="1"/>
  <c r="CK283" i="1"/>
  <c r="BK297" i="1"/>
  <c r="G104" i="1"/>
  <c r="R104" i="1"/>
  <c r="AA104" i="1"/>
  <c r="AJ104" i="1"/>
  <c r="AR104" i="1"/>
  <c r="BE104" i="1"/>
  <c r="BR104" i="1"/>
  <c r="CC104" i="1"/>
  <c r="BN220" i="1"/>
  <c r="P283" i="1"/>
  <c r="BN297" i="1"/>
  <c r="J104" i="1"/>
  <c r="S104" i="1"/>
  <c r="AB104" i="1"/>
  <c r="AK104" i="1"/>
  <c r="AS104" i="1"/>
  <c r="BG104" i="1"/>
  <c r="BS104" i="1"/>
  <c r="CD104" i="1"/>
  <c r="CB220" i="1"/>
  <c r="U283" i="1"/>
  <c r="I297" i="1"/>
  <c r="CB297" i="1"/>
  <c r="AE220" i="1"/>
  <c r="K104" i="1"/>
  <c r="T104" i="1"/>
  <c r="AC104" i="1"/>
  <c r="AL104" i="1"/>
  <c r="AV104" i="1"/>
  <c r="BH104" i="1"/>
  <c r="BT104" i="1"/>
  <c r="CF104" i="1"/>
  <c r="I220" i="1"/>
  <c r="CK220" i="1"/>
  <c r="BB283" i="1"/>
  <c r="P297" i="1"/>
  <c r="CK297" i="1"/>
  <c r="L104" i="1"/>
  <c r="V104" i="1"/>
  <c r="AD104" i="1"/>
  <c r="AM104" i="1"/>
  <c r="AW104" i="1"/>
  <c r="BI104" i="1"/>
  <c r="BU104" i="1"/>
  <c r="CI104" i="1"/>
  <c r="P220" i="1"/>
  <c r="BF283" i="1"/>
  <c r="U297" i="1"/>
  <c r="F226" i="1"/>
  <c r="AD17" i="1"/>
  <c r="AP157" i="1"/>
  <c r="AO157" i="1"/>
  <c r="BA309" i="1"/>
  <c r="BA48" i="1"/>
  <c r="BA43" i="1"/>
  <c r="Z157" i="1"/>
  <c r="CM157" i="1"/>
  <c r="BE157" i="1"/>
  <c r="BV157" i="1"/>
  <c r="BQ157" i="1"/>
  <c r="BG157" i="1"/>
  <c r="BW157" i="1"/>
  <c r="BP157" i="1"/>
  <c r="M157" i="1"/>
  <c r="V157" i="1"/>
  <c r="BC157" i="1"/>
  <c r="BT157" i="1"/>
  <c r="BI157" i="1"/>
  <c r="BY157" i="1"/>
  <c r="J157" i="1"/>
  <c r="BL157" i="1"/>
  <c r="CC157" i="1"/>
  <c r="AD157" i="1"/>
  <c r="BO157" i="1"/>
  <c r="CF157" i="1"/>
  <c r="BR157" i="1"/>
  <c r="S157" i="1"/>
  <c r="BS157" i="1"/>
  <c r="CO157" i="1"/>
  <c r="W157" i="1"/>
  <c r="BD157" i="1"/>
  <c r="BU157" i="1"/>
  <c r="BH157" i="1"/>
  <c r="BX157" i="1"/>
  <c r="BA232" i="1"/>
  <c r="Q157" i="1"/>
  <c r="Y157" i="1"/>
  <c r="AC157" i="1"/>
  <c r="AL157" i="1"/>
  <c r="AW157" i="1"/>
  <c r="K157" i="1"/>
  <c r="AA157" i="1"/>
  <c r="AF157" i="1"/>
  <c r="AJ157" i="1"/>
  <c r="AS157" i="1"/>
  <c r="CI157" i="1"/>
  <c r="AQ157" i="1"/>
  <c r="AK157" i="1"/>
  <c r="AV157" i="1"/>
  <c r="AM157" i="1"/>
  <c r="AX157" i="1"/>
  <c r="L157" i="1"/>
  <c r="AB157" i="1"/>
  <c r="AG157" i="1"/>
  <c r="AE90" i="1"/>
  <c r="BN90" i="1"/>
  <c r="P90" i="1"/>
  <c r="BB90" i="1"/>
  <c r="BK90" i="1"/>
  <c r="BF90" i="1"/>
  <c r="CK90" i="1"/>
  <c r="U90" i="1"/>
  <c r="I90" i="1"/>
  <c r="CB90" i="1"/>
  <c r="N279" i="1"/>
  <c r="BA41" i="1"/>
  <c r="BA42" i="1"/>
  <c r="BA55" i="1"/>
  <c r="BA59" i="1"/>
  <c r="BC60" i="1"/>
  <c r="BE60" i="1"/>
  <c r="BH60" i="1"/>
  <c r="BL60" i="1"/>
  <c r="BP60" i="1"/>
  <c r="BR60" i="1"/>
  <c r="BT60" i="1"/>
  <c r="BV60" i="1"/>
  <c r="BX60" i="1"/>
  <c r="CC60" i="1"/>
  <c r="CF60" i="1"/>
  <c r="CO60" i="1"/>
  <c r="BA44" i="1"/>
  <c r="BA51" i="1"/>
  <c r="BA53" i="1"/>
  <c r="BA57" i="1"/>
  <c r="BD60" i="1"/>
  <c r="BG60" i="1"/>
  <c r="BI60" i="1"/>
  <c r="BO60" i="1"/>
  <c r="BQ60" i="1"/>
  <c r="BS60" i="1"/>
  <c r="BU60" i="1"/>
  <c r="BW60" i="1"/>
  <c r="BY60" i="1"/>
  <c r="CI60" i="1"/>
  <c r="CM60" i="1"/>
  <c r="BA62" i="1"/>
  <c r="CD60" i="1"/>
  <c r="AG60" i="1"/>
  <c r="AI60" i="1"/>
  <c r="AK60" i="1"/>
  <c r="AM60" i="1"/>
  <c r="AO60" i="1"/>
  <c r="AQ60" i="1"/>
  <c r="AS60" i="1"/>
  <c r="AW60" i="1"/>
  <c r="AZ60" i="1"/>
  <c r="AF60" i="1"/>
  <c r="AH60" i="1"/>
  <c r="AJ60" i="1"/>
  <c r="AL60" i="1"/>
  <c r="AN60" i="1"/>
  <c r="AP60" i="1"/>
  <c r="AR60" i="1"/>
  <c r="AV60" i="1"/>
  <c r="AX60" i="1"/>
  <c r="W60" i="1"/>
  <c r="Y60" i="1"/>
  <c r="AA60" i="1"/>
  <c r="AC60" i="1"/>
  <c r="V60" i="1"/>
  <c r="X60" i="1"/>
  <c r="Z60" i="1"/>
  <c r="AB60" i="1"/>
  <c r="AD60" i="1"/>
  <c r="R60" i="1"/>
  <c r="T60" i="1"/>
  <c r="Q60" i="1"/>
  <c r="S60" i="1"/>
  <c r="J60" i="1"/>
  <c r="L60" i="1"/>
  <c r="N60" i="1"/>
  <c r="K60" i="1"/>
  <c r="M60" i="1"/>
  <c r="O60" i="1"/>
  <c r="U105" i="1"/>
  <c r="BB105" i="1"/>
  <c r="BN105" i="1"/>
  <c r="CE105" i="1"/>
  <c r="U117" i="1"/>
  <c r="BB117" i="1"/>
  <c r="CK117" i="1"/>
  <c r="AE105" i="1"/>
  <c r="CK105" i="1"/>
  <c r="AE117" i="1"/>
  <c r="BF117" i="1"/>
  <c r="BN117" i="1"/>
  <c r="CE117" i="1"/>
  <c r="I105" i="1"/>
  <c r="I117" i="1"/>
  <c r="BK117" i="1"/>
  <c r="CB117" i="1"/>
  <c r="P105" i="1"/>
  <c r="BK105" i="1"/>
  <c r="CB105" i="1"/>
  <c r="P117" i="1"/>
  <c r="AE292" i="1"/>
  <c r="CK182" i="1"/>
  <c r="I301" i="1"/>
  <c r="BF295" i="1"/>
  <c r="AO17" i="1"/>
  <c r="AQ17" i="1"/>
  <c r="AW17" i="1"/>
  <c r="AV17" i="1"/>
  <c r="AR17" i="1"/>
  <c r="AS17" i="1"/>
  <c r="I261" i="1"/>
  <c r="CK277" i="1"/>
  <c r="BB300" i="1"/>
  <c r="J300" i="1"/>
  <c r="I308" i="1"/>
  <c r="I275" i="1"/>
  <c r="U308" i="1"/>
  <c r="AE302" i="1"/>
  <c r="U280" i="1"/>
  <c r="CK275" i="1"/>
  <c r="F307" i="1"/>
  <c r="AE261" i="1"/>
  <c r="BA248" i="1"/>
  <c r="AP279" i="1"/>
  <c r="BW213" i="1"/>
  <c r="AV279" i="1"/>
  <c r="BN277" i="1"/>
  <c r="CB304" i="1"/>
  <c r="BA250" i="1"/>
  <c r="P218" i="1"/>
  <c r="AU282" i="1"/>
  <c r="CE261" i="1"/>
  <c r="BN261" i="1"/>
  <c r="CA307" i="1"/>
  <c r="F267" i="1"/>
  <c r="CK304" i="1"/>
  <c r="U192" i="1"/>
  <c r="U306" i="1"/>
  <c r="CE218" i="1"/>
  <c r="BK308" i="1"/>
  <c r="BA281" i="1"/>
  <c r="BA237" i="1"/>
  <c r="CB202" i="1"/>
  <c r="BN214" i="1"/>
  <c r="CA267" i="1"/>
  <c r="I190" i="1"/>
  <c r="CB302" i="1"/>
  <c r="CB308" i="1"/>
  <c r="BA240" i="1"/>
  <c r="BK295" i="1"/>
  <c r="T279" i="1"/>
  <c r="BF275" i="1"/>
  <c r="CD213" i="1"/>
  <c r="AZ213" i="1"/>
  <c r="CK302" i="1"/>
  <c r="AE280" i="1"/>
  <c r="BS279" i="1"/>
  <c r="BN218" i="1"/>
  <c r="AJ213" i="1"/>
  <c r="BB190" i="1"/>
  <c r="CB144" i="1"/>
  <c r="U169" i="1"/>
  <c r="I177" i="1"/>
  <c r="P186" i="1"/>
  <c r="BA198" i="1"/>
  <c r="BK172" i="1"/>
  <c r="BB277" i="1"/>
  <c r="F254" i="1"/>
  <c r="CA224" i="1"/>
  <c r="BA258" i="1"/>
  <c r="BK236" i="1"/>
  <c r="CI279" i="1"/>
  <c r="AE295" i="1"/>
  <c r="BX68" i="1"/>
  <c r="CA191" i="1"/>
  <c r="BF194" i="1"/>
  <c r="AA69" i="1"/>
  <c r="AR151" i="1"/>
  <c r="CA219" i="1"/>
  <c r="W24" i="1"/>
  <c r="R24" i="1"/>
  <c r="U159" i="1"/>
  <c r="AK24" i="1"/>
  <c r="AQ69" i="1"/>
  <c r="CD78" i="1"/>
  <c r="AS131" i="1"/>
  <c r="CD151" i="1"/>
  <c r="O169" i="1"/>
  <c r="G61" i="1"/>
  <c r="G64" i="1"/>
  <c r="H66" i="1"/>
  <c r="H74" i="1"/>
  <c r="H80" i="1"/>
  <c r="H87" i="1"/>
  <c r="H109" i="1"/>
  <c r="H123" i="1"/>
  <c r="T158" i="1"/>
  <c r="R158" i="1"/>
  <c r="I163" i="1"/>
  <c r="AE121" i="1"/>
  <c r="AZ158" i="1"/>
  <c r="AN157" i="1"/>
  <c r="U163" i="1"/>
  <c r="BN151" i="1"/>
  <c r="CE192" i="1"/>
  <c r="CA197" i="1"/>
  <c r="CA207" i="1"/>
  <c r="BA210" i="1"/>
  <c r="BK202" i="1"/>
  <c r="BK214" i="1"/>
  <c r="CA232" i="1"/>
  <c r="CA242" i="1"/>
  <c r="CA244" i="1"/>
  <c r="CA246" i="1"/>
  <c r="BA249" i="1"/>
  <c r="CA249" i="1"/>
  <c r="BA251" i="1"/>
  <c r="F253" i="1"/>
  <c r="CA255" i="1"/>
  <c r="BA257" i="1"/>
  <c r="U261" i="1"/>
  <c r="BB261" i="1"/>
  <c r="BK261" i="1"/>
  <c r="CB261" i="1"/>
  <c r="CK261" i="1"/>
  <c r="F264" i="1"/>
  <c r="CA265" i="1"/>
  <c r="BA268" i="1"/>
  <c r="CA270" i="1"/>
  <c r="BB275" i="1"/>
  <c r="BK275" i="1"/>
  <c r="CA276" i="1"/>
  <c r="CB275" i="1"/>
  <c r="I277" i="1"/>
  <c r="BA278" i="1"/>
  <c r="BK277" i="1"/>
  <c r="AG279" i="1"/>
  <c r="BV279" i="1"/>
  <c r="CF279" i="1"/>
  <c r="I280" i="1"/>
  <c r="BB280" i="1"/>
  <c r="BK280" i="1"/>
  <c r="BA292" i="1"/>
  <c r="P295" i="1"/>
  <c r="CE295" i="1"/>
  <c r="P302" i="1"/>
  <c r="BN302" i="1"/>
  <c r="BN306" i="1"/>
  <c r="BN308" i="1"/>
  <c r="CA116" i="1"/>
  <c r="BA211" i="1"/>
  <c r="F305" i="1"/>
  <c r="BA301" i="1"/>
  <c r="BS282" i="1"/>
  <c r="BF236" i="1"/>
  <c r="BA270" i="1"/>
  <c r="F244" i="1"/>
  <c r="CA237" i="1"/>
  <c r="BA222" i="1"/>
  <c r="CB277" i="1"/>
  <c r="BA269" i="1"/>
  <c r="F265" i="1"/>
  <c r="BA254" i="1"/>
  <c r="CA243" i="1"/>
  <c r="F256" i="1"/>
  <c r="Q282" i="1"/>
  <c r="CA168" i="1"/>
  <c r="BA267" i="1"/>
  <c r="BA246" i="1"/>
  <c r="CA278" i="1"/>
  <c r="BA307" i="1"/>
  <c r="BA259" i="1"/>
  <c r="BF306" i="1"/>
  <c r="BK300" i="1"/>
  <c r="BX279" i="1"/>
  <c r="U277" i="1"/>
  <c r="CK214" i="1"/>
  <c r="BF308" i="1"/>
  <c r="BF304" i="1"/>
  <c r="CC279" i="1"/>
  <c r="U275" i="1"/>
  <c r="BB144" i="1"/>
  <c r="P131" i="1"/>
  <c r="F162" i="1"/>
  <c r="BB151" i="1"/>
  <c r="CB169" i="1"/>
  <c r="BK151" i="1"/>
  <c r="CK169" i="1"/>
  <c r="BB167" i="1"/>
  <c r="BK169" i="1"/>
  <c r="U175" i="1"/>
  <c r="BK167" i="1"/>
  <c r="P45" i="1"/>
  <c r="BF45" i="1"/>
  <c r="CE45" i="1"/>
  <c r="I66" i="1"/>
  <c r="BF71" i="1"/>
  <c r="AE169" i="1"/>
  <c r="BA170" i="1"/>
  <c r="U172" i="1"/>
  <c r="BB172" i="1"/>
  <c r="CB172" i="1"/>
  <c r="CK172" i="1"/>
  <c r="BD166" i="1"/>
  <c r="F176" i="1"/>
  <c r="BA176" i="1"/>
  <c r="AE177" i="1"/>
  <c r="BN177" i="1"/>
  <c r="AL179" i="1"/>
  <c r="F183" i="1"/>
  <c r="CA183" i="1"/>
  <c r="I186" i="1"/>
  <c r="CE186" i="1"/>
  <c r="P190" i="1"/>
  <c r="AE190" i="1"/>
  <c r="BF190" i="1"/>
  <c r="BN190" i="1"/>
  <c r="CE190" i="1"/>
  <c r="P192" i="1"/>
  <c r="AE192" i="1"/>
  <c r="BN192" i="1"/>
  <c r="BA195" i="1"/>
  <c r="BA196" i="1"/>
  <c r="CA196" i="1"/>
  <c r="CK194" i="1"/>
  <c r="BA200" i="1"/>
  <c r="BF202" i="1"/>
  <c r="CA203" i="1"/>
  <c r="F206" i="1"/>
  <c r="CA208" i="1"/>
  <c r="CA209" i="1"/>
  <c r="CA212" i="1"/>
  <c r="N213" i="1"/>
  <c r="AM213" i="1"/>
  <c r="AX213" i="1"/>
  <c r="CC213" i="1"/>
  <c r="I214" i="1"/>
  <c r="BA215" i="1"/>
  <c r="CB214" i="1"/>
  <c r="CA216" i="1"/>
  <c r="BA219" i="1"/>
  <c r="BK218" i="1"/>
  <c r="CB218" i="1"/>
  <c r="CA222" i="1"/>
  <c r="BA224" i="1"/>
  <c r="CA226" i="1"/>
  <c r="F230" i="1"/>
  <c r="BA230" i="1"/>
  <c r="CA230" i="1"/>
  <c r="F233" i="1"/>
  <c r="BA233" i="1"/>
  <c r="CA233" i="1"/>
  <c r="CK280" i="1"/>
  <c r="CE308" i="1"/>
  <c r="AE300" i="1"/>
  <c r="I38" i="1"/>
  <c r="AE45" i="1"/>
  <c r="BN45" i="1"/>
  <c r="CB52" i="1"/>
  <c r="CB54" i="1"/>
  <c r="CB66" i="1"/>
  <c r="P71" i="1"/>
  <c r="BB80" i="1"/>
  <c r="CB80" i="1"/>
  <c r="BF82" i="1"/>
  <c r="BN82" i="1"/>
  <c r="CO98" i="1"/>
  <c r="W101" i="1"/>
  <c r="AN101" i="1"/>
  <c r="BU101" i="1"/>
  <c r="BY101" i="1"/>
  <c r="CD101" i="1"/>
  <c r="CE102" i="1"/>
  <c r="I109" i="1"/>
  <c r="BB109" i="1"/>
  <c r="CK109" i="1"/>
  <c r="U123" i="1"/>
  <c r="BB123" i="1"/>
  <c r="CB123" i="1"/>
  <c r="BB131" i="1"/>
  <c r="BK131" i="1"/>
  <c r="CK135" i="1"/>
  <c r="CE137" i="1"/>
  <c r="P139" i="1"/>
  <c r="BF139" i="1"/>
  <c r="BN139" i="1"/>
  <c r="CE139" i="1"/>
  <c r="BF144" i="1"/>
  <c r="P148" i="1"/>
  <c r="AE148" i="1"/>
  <c r="P151" i="1"/>
  <c r="BF151" i="1"/>
  <c r="CE151" i="1"/>
  <c r="BN161" i="1"/>
  <c r="AW166" i="1"/>
  <c r="P167" i="1"/>
  <c r="BF167" i="1"/>
  <c r="BN167" i="1"/>
  <c r="CE161" i="1"/>
  <c r="CK87" i="1"/>
  <c r="I45" i="1"/>
  <c r="U45" i="1"/>
  <c r="BB45" i="1"/>
  <c r="BK45" i="1"/>
  <c r="CB45" i="1"/>
  <c r="CK45" i="1"/>
  <c r="CB47" i="1"/>
  <c r="I50" i="1"/>
  <c r="I56" i="1"/>
  <c r="I58" i="1"/>
  <c r="I61" i="1"/>
  <c r="AO63" i="1"/>
  <c r="BB71" i="1"/>
  <c r="CK71" i="1"/>
  <c r="BB78" i="1"/>
  <c r="CB82" i="1"/>
  <c r="BK84" i="1"/>
  <c r="AE87" i="1"/>
  <c r="G98" i="1"/>
  <c r="AK98" i="1"/>
  <c r="AO98" i="1"/>
  <c r="I99" i="1"/>
  <c r="I102" i="1"/>
  <c r="U102" i="1"/>
  <c r="BK102" i="1"/>
  <c r="CB102" i="1"/>
  <c r="CK102" i="1"/>
  <c r="CE109" i="1"/>
  <c r="BK115" i="1"/>
  <c r="BF120" i="1"/>
  <c r="BN120" i="1"/>
  <c r="CE120" i="1"/>
  <c r="BN123" i="1"/>
  <c r="BF131" i="1"/>
  <c r="CK137" i="1"/>
  <c r="CB139" i="1"/>
  <c r="U144" i="1"/>
  <c r="CK144" i="1"/>
  <c r="BB169" i="1"/>
  <c r="I175" i="1"/>
  <c r="BF175" i="1"/>
  <c r="CE175" i="1"/>
  <c r="CB177" i="1"/>
  <c r="I182" i="1"/>
  <c r="U182" i="1"/>
  <c r="BB182" i="1"/>
  <c r="BK182" i="1"/>
  <c r="CB182" i="1"/>
  <c r="BF186" i="1"/>
  <c r="I188" i="1"/>
  <c r="BB188" i="1"/>
  <c r="CB188" i="1"/>
  <c r="CK190" i="1"/>
  <c r="CB192" i="1"/>
  <c r="BB236" i="1"/>
  <c r="F238" i="1"/>
  <c r="BA238" i="1"/>
  <c r="CA238" i="1"/>
  <c r="BA239" i="1"/>
  <c r="BA241" i="1"/>
  <c r="BA242" i="1"/>
  <c r="BA243" i="1"/>
  <c r="BA244" i="1"/>
  <c r="BA245" i="1"/>
  <c r="BA247" i="1"/>
  <c r="CA248" i="1"/>
  <c r="F250" i="1"/>
  <c r="F251" i="1"/>
  <c r="CA251" i="1"/>
  <c r="F252" i="1"/>
  <c r="BA252" i="1"/>
  <c r="CA252" i="1"/>
  <c r="BA253" i="1"/>
  <c r="CA254" i="1"/>
  <c r="BA255" i="1"/>
  <c r="CA256" i="1"/>
  <c r="CA257" i="1"/>
  <c r="CA258" i="1"/>
  <c r="BA260" i="1"/>
  <c r="BN236" i="1"/>
  <c r="P261" i="1"/>
  <c r="BF261" i="1"/>
  <c r="BA264" i="1"/>
  <c r="CA264" i="1"/>
  <c r="BA265" i="1"/>
  <c r="F268" i="1"/>
  <c r="CA268" i="1"/>
  <c r="F269" i="1"/>
  <c r="CA269" i="1"/>
  <c r="F274" i="1"/>
  <c r="BA274" i="1"/>
  <c r="CA274" i="1"/>
  <c r="F276" i="1"/>
  <c r="AE275" i="1"/>
  <c r="BA276" i="1"/>
  <c r="BN275" i="1"/>
  <c r="P277" i="1"/>
  <c r="AE277" i="1"/>
  <c r="BF277" i="1"/>
  <c r="CE277" i="1"/>
  <c r="H279" i="1"/>
  <c r="K279" i="1"/>
  <c r="M279" i="1"/>
  <c r="O279" i="1"/>
  <c r="R279" i="1"/>
  <c r="W279" i="1"/>
  <c r="Y279" i="1"/>
  <c r="AA279" i="1"/>
  <c r="AC279" i="1"/>
  <c r="AF279" i="1"/>
  <c r="AH279" i="1"/>
  <c r="AJ279" i="1"/>
  <c r="AL279" i="1"/>
  <c r="AN279" i="1"/>
  <c r="AR279" i="1"/>
  <c r="AT279" i="1"/>
  <c r="AZ279" i="1"/>
  <c r="BD279" i="1"/>
  <c r="BG279" i="1"/>
  <c r="BH279" i="1"/>
  <c r="BO279" i="1"/>
  <c r="BQ279" i="1"/>
  <c r="BU279" i="1"/>
  <c r="BW279" i="1"/>
  <c r="BY279" i="1"/>
  <c r="CM279" i="1"/>
  <c r="CO279" i="1"/>
  <c r="P280" i="1"/>
  <c r="BF280" i="1"/>
  <c r="BN280" i="1"/>
  <c r="CE280" i="1"/>
  <c r="Y282" i="1"/>
  <c r="AF282" i="1"/>
  <c r="I295" i="1"/>
  <c r="U295" i="1"/>
  <c r="BB295" i="1"/>
  <c r="CB295" i="1"/>
  <c r="CK295" i="1"/>
  <c r="CA298" i="1"/>
  <c r="P300" i="1"/>
  <c r="BF300" i="1"/>
  <c r="I302" i="1"/>
  <c r="U302" i="1"/>
  <c r="BB302" i="1"/>
  <c r="CA303" i="1"/>
  <c r="I304" i="1"/>
  <c r="U304" i="1"/>
  <c r="BB304" i="1"/>
  <c r="BK304" i="1"/>
  <c r="CA305" i="1"/>
  <c r="AM282" i="1"/>
  <c r="I306" i="1"/>
  <c r="BK306" i="1"/>
  <c r="CB306" i="1"/>
  <c r="CK306" i="1"/>
  <c r="BO282" i="1"/>
  <c r="BW282" i="1"/>
  <c r="BB308" i="1"/>
  <c r="CA309" i="1"/>
  <c r="CK308" i="1"/>
  <c r="F116" i="1"/>
  <c r="BA159" i="1"/>
  <c r="I202" i="1"/>
  <c r="CA211" i="1"/>
  <c r="CK202" i="1"/>
  <c r="CE236" i="1"/>
  <c r="G86" i="1"/>
  <c r="T86" i="1"/>
  <c r="CK131" i="1"/>
  <c r="O158" i="1"/>
  <c r="F298" i="1"/>
  <c r="F278" i="1"/>
  <c r="BB214" i="1"/>
  <c r="BB175" i="1"/>
  <c r="CA296" i="1"/>
  <c r="F303" i="1"/>
  <c r="CB194" i="1"/>
  <c r="BA203" i="1"/>
  <c r="BA298" i="1"/>
  <c r="F281" i="1"/>
  <c r="N24" i="1"/>
  <c r="AE37" i="1"/>
  <c r="Z86" i="1"/>
  <c r="BP86" i="1"/>
  <c r="BR86" i="1"/>
  <c r="I115" i="1"/>
  <c r="U115" i="1"/>
  <c r="BN115" i="1"/>
  <c r="AF111" i="1"/>
  <c r="BD111" i="1"/>
  <c r="BW111" i="1"/>
  <c r="CD111" i="1"/>
  <c r="CM111" i="1"/>
  <c r="P120" i="1"/>
  <c r="L111" i="1"/>
  <c r="AD111" i="1"/>
  <c r="AI111" i="1"/>
  <c r="BP111" i="1"/>
  <c r="BB120" i="1"/>
  <c r="BK120" i="1"/>
  <c r="CK120" i="1"/>
  <c r="P127" i="1"/>
  <c r="BA146" i="1"/>
  <c r="F149" i="1"/>
  <c r="BA150" i="1"/>
  <c r="BB218" i="1"/>
  <c r="P182" i="1"/>
  <c r="I152" i="1"/>
  <c r="CA153" i="1"/>
  <c r="F156" i="1"/>
  <c r="BA156" i="1"/>
  <c r="BN158" i="1"/>
  <c r="CA160" i="1"/>
  <c r="AJ166" i="1"/>
  <c r="CM166" i="1"/>
  <c r="BA174" i="1"/>
  <c r="AO166" i="1"/>
  <c r="CA181" i="1"/>
  <c r="CA184" i="1"/>
  <c r="CA187" i="1"/>
  <c r="BO63" i="1"/>
  <c r="BR122" i="1"/>
  <c r="BA125" i="1"/>
  <c r="BA130" i="1"/>
  <c r="CA142" i="1"/>
  <c r="CA150" i="1"/>
  <c r="I170" i="1"/>
  <c r="H194" i="1"/>
  <c r="BU143" i="1"/>
  <c r="F136" i="1"/>
  <c r="BA149" i="1"/>
  <c r="F174" i="1"/>
  <c r="CD63" i="1"/>
  <c r="CA73" i="1"/>
  <c r="F79" i="1"/>
  <c r="BA89" i="1"/>
  <c r="CA89" i="1"/>
  <c r="AG122" i="1"/>
  <c r="BL122" i="1"/>
  <c r="BA128" i="1"/>
  <c r="BK161" i="1"/>
  <c r="BU166" i="1"/>
  <c r="Y63" i="1"/>
  <c r="BF148" i="1"/>
  <c r="CE40" i="1"/>
  <c r="BS63" i="1"/>
  <c r="BW63" i="1"/>
  <c r="BY63" i="1"/>
  <c r="BA77" i="1"/>
  <c r="CA81" i="1"/>
  <c r="CA92" i="1"/>
  <c r="CA95" i="1"/>
  <c r="BA113" i="1"/>
  <c r="CA113" i="1"/>
  <c r="BA126" i="1"/>
  <c r="CA133" i="1"/>
  <c r="CA138" i="1"/>
  <c r="BX143" i="1"/>
  <c r="BA155" i="1"/>
  <c r="BA184" i="1"/>
  <c r="AM179" i="1"/>
  <c r="CB64" i="1"/>
  <c r="CA65" i="1"/>
  <c r="BF99" i="1"/>
  <c r="BA100" i="1"/>
  <c r="CE148" i="1"/>
  <c r="CA149" i="1"/>
  <c r="BB102" i="1"/>
  <c r="CA62" i="1"/>
  <c r="X282" i="1"/>
  <c r="BE282" i="1"/>
  <c r="BQ282" i="1"/>
  <c r="BU282" i="1"/>
  <c r="BY282" i="1"/>
  <c r="CF282" i="1"/>
  <c r="U131" i="1"/>
  <c r="BA181" i="1"/>
  <c r="I194" i="1"/>
  <c r="F246" i="1"/>
  <c r="F247" i="1"/>
  <c r="CD49" i="1"/>
  <c r="Z63" i="1"/>
  <c r="AK63" i="1"/>
  <c r="BI63" i="1"/>
  <c r="CA85" i="1"/>
  <c r="BQ86" i="1"/>
  <c r="AI86" i="1"/>
  <c r="AW86" i="1"/>
  <c r="F113" i="1"/>
  <c r="AH122" i="1"/>
  <c r="BA124" i="1"/>
  <c r="F126" i="1"/>
  <c r="AE129" i="1"/>
  <c r="CF122" i="1"/>
  <c r="M143" i="1"/>
  <c r="AL143" i="1"/>
  <c r="AM166" i="1"/>
  <c r="AS166" i="1"/>
  <c r="BC166" i="1"/>
  <c r="BP166" i="1"/>
  <c r="AG166" i="1"/>
  <c r="F173" i="1"/>
  <c r="BY166" i="1"/>
  <c r="BP179" i="1"/>
  <c r="F184" i="1"/>
  <c r="K179" i="1"/>
  <c r="BG179" i="1"/>
  <c r="F216" i="1"/>
  <c r="F270" i="1"/>
  <c r="F296" i="1"/>
  <c r="AN282" i="1"/>
  <c r="BP282" i="1"/>
  <c r="V111" i="1"/>
  <c r="AW111" i="1"/>
  <c r="BO111" i="1"/>
  <c r="F258" i="1"/>
  <c r="W68" i="1"/>
  <c r="T49" i="1"/>
  <c r="CB61" i="1"/>
  <c r="N63" i="1"/>
  <c r="S63" i="1"/>
  <c r="BO68" i="1"/>
  <c r="I69" i="1"/>
  <c r="U71" i="1"/>
  <c r="CA75" i="1"/>
  <c r="I78" i="1"/>
  <c r="I82" i="1"/>
  <c r="AL86" i="1"/>
  <c r="BS86" i="1"/>
  <c r="BY86" i="1"/>
  <c r="L86" i="1"/>
  <c r="V86" i="1"/>
  <c r="AD86" i="1"/>
  <c r="AM86" i="1"/>
  <c r="AS86" i="1"/>
  <c r="BC86" i="1"/>
  <c r="BL86" i="1"/>
  <c r="BV86" i="1"/>
  <c r="W98" i="1"/>
  <c r="AC98" i="1"/>
  <c r="CD98" i="1"/>
  <c r="U99" i="1"/>
  <c r="BK99" i="1"/>
  <c r="CB99" i="1"/>
  <c r="AB101" i="1"/>
  <c r="BI101" i="1"/>
  <c r="CF101" i="1"/>
  <c r="BN109" i="1"/>
  <c r="AE115" i="1"/>
  <c r="CK115" i="1"/>
  <c r="G111" i="1"/>
  <c r="J111" i="1"/>
  <c r="N111" i="1"/>
  <c r="S111" i="1"/>
  <c r="X111" i="1"/>
  <c r="AB111" i="1"/>
  <c r="AG111" i="1"/>
  <c r="AM111" i="1"/>
  <c r="AQ111" i="1"/>
  <c r="AX111" i="1"/>
  <c r="BI111" i="1"/>
  <c r="BL111" i="1"/>
  <c r="BR111" i="1"/>
  <c r="BT111" i="1"/>
  <c r="BX111" i="1"/>
  <c r="CB120" i="1"/>
  <c r="W122" i="1"/>
  <c r="AF122" i="1"/>
  <c r="AV122" i="1"/>
  <c r="BD122" i="1"/>
  <c r="BW122" i="1"/>
  <c r="AE123" i="1"/>
  <c r="CA125" i="1"/>
  <c r="CA126" i="1"/>
  <c r="CB129" i="1"/>
  <c r="BN131" i="1"/>
  <c r="F133" i="1"/>
  <c r="P135" i="1"/>
  <c r="BF135" i="1"/>
  <c r="BN135" i="1"/>
  <c r="CE135" i="1"/>
  <c r="CK139" i="1"/>
  <c r="BA141" i="1"/>
  <c r="AK143" i="1"/>
  <c r="BE143" i="1"/>
  <c r="CI143" i="1"/>
  <c r="CM143" i="1"/>
  <c r="CO143" i="1"/>
  <c r="CE144" i="1"/>
  <c r="K143" i="1"/>
  <c r="T143" i="1"/>
  <c r="AA143" i="1"/>
  <c r="BW143" i="1"/>
  <c r="U148" i="1"/>
  <c r="F150" i="1"/>
  <c r="BA154" i="1"/>
  <c r="CA155" i="1"/>
  <c r="BK158" i="1"/>
  <c r="BI166" i="1"/>
  <c r="BA168" i="1"/>
  <c r="CK167" i="1"/>
  <c r="CN166" i="1"/>
  <c r="P169" i="1"/>
  <c r="BF169" i="1"/>
  <c r="BA171" i="1"/>
  <c r="CI166" i="1"/>
  <c r="P172" i="1"/>
  <c r="BF172" i="1"/>
  <c r="BN172" i="1"/>
  <c r="CE172" i="1"/>
  <c r="P175" i="1"/>
  <c r="BK175" i="1"/>
  <c r="CA176" i="1"/>
  <c r="CK175" i="1"/>
  <c r="CK177" i="1"/>
  <c r="F181" i="1"/>
  <c r="BA183" i="1"/>
  <c r="BN182" i="1"/>
  <c r="CE182" i="1"/>
  <c r="F185" i="1"/>
  <c r="W179" i="1"/>
  <c r="AF179" i="1"/>
  <c r="F187" i="1"/>
  <c r="BB186" i="1"/>
  <c r="BK186" i="1"/>
  <c r="P188" i="1"/>
  <c r="F189" i="1"/>
  <c r="BF188" i="1"/>
  <c r="CE188" i="1"/>
  <c r="U190" i="1"/>
  <c r="BK190" i="1"/>
  <c r="I192" i="1"/>
  <c r="BB192" i="1"/>
  <c r="BK192" i="1"/>
  <c r="CK192" i="1"/>
  <c r="P194" i="1"/>
  <c r="BK194" i="1"/>
  <c r="U194" i="1"/>
  <c r="CE194" i="1"/>
  <c r="F198" i="1"/>
  <c r="CA198" i="1"/>
  <c r="CA199" i="1"/>
  <c r="BA201" i="1"/>
  <c r="CE202" i="1"/>
  <c r="BA204" i="1"/>
  <c r="CA206" i="1"/>
  <c r="BA208" i="1"/>
  <c r="CA210" i="1"/>
  <c r="G213" i="1"/>
  <c r="L213" i="1"/>
  <c r="Q213" i="1"/>
  <c r="V213" i="1"/>
  <c r="X213" i="1"/>
  <c r="AD213" i="1"/>
  <c r="AG213" i="1"/>
  <c r="AI213" i="1"/>
  <c r="AO213" i="1"/>
  <c r="AQ213" i="1"/>
  <c r="AS213" i="1"/>
  <c r="AW213" i="1"/>
  <c r="BC213" i="1"/>
  <c r="BL213" i="1"/>
  <c r="BR213" i="1"/>
  <c r="BV213" i="1"/>
  <c r="BX213" i="1"/>
  <c r="CI213" i="1"/>
  <c r="CM213" i="1"/>
  <c r="P214" i="1"/>
  <c r="F219" i="1"/>
  <c r="BB202" i="1"/>
  <c r="F180" i="1"/>
  <c r="F178" i="1"/>
  <c r="CA174" i="1"/>
  <c r="CC166" i="1"/>
  <c r="CB161" i="1"/>
  <c r="F203" i="1"/>
  <c r="BB161" i="1"/>
  <c r="J151" i="1"/>
  <c r="BB148" i="1"/>
  <c r="CB148" i="1"/>
  <c r="I148" i="1"/>
  <c r="BN144" i="1"/>
  <c r="F100" i="1"/>
  <c r="F88" i="1"/>
  <c r="CB71" i="1"/>
  <c r="I71" i="1"/>
  <c r="BB87" i="1"/>
  <c r="BB64" i="1"/>
  <c r="K40" i="1"/>
  <c r="AZ40" i="1"/>
  <c r="BF214" i="1"/>
  <c r="CE214" i="1"/>
  <c r="BA212" i="1"/>
  <c r="AE202" i="1"/>
  <c r="J179" i="1"/>
  <c r="BA207" i="1"/>
  <c r="CA205" i="1"/>
  <c r="BN202" i="1"/>
  <c r="BW179" i="1"/>
  <c r="BA193" i="1"/>
  <c r="BA189" i="1"/>
  <c r="BA185" i="1"/>
  <c r="AE182" i="1"/>
  <c r="AE172" i="1"/>
  <c r="BE166" i="1"/>
  <c r="AX166" i="1"/>
  <c r="AU166" i="1"/>
  <c r="AQ166" i="1"/>
  <c r="CE169" i="1"/>
  <c r="AK166" i="1"/>
  <c r="S166" i="1"/>
  <c r="CA178" i="1"/>
  <c r="AD166" i="1"/>
  <c r="CA170" i="1"/>
  <c r="BF158" i="1"/>
  <c r="CA156" i="1"/>
  <c r="F155" i="1"/>
  <c r="CK151" i="1"/>
  <c r="BA153" i="1"/>
  <c r="BA152" i="1"/>
  <c r="CE131" i="1"/>
  <c r="BA132" i="1"/>
  <c r="BB127" i="1"/>
  <c r="P123" i="1"/>
  <c r="BA95" i="1"/>
  <c r="CK148" i="1"/>
  <c r="CE127" i="1"/>
  <c r="CA83" i="1"/>
  <c r="CA77" i="1"/>
  <c r="BB74" i="1"/>
  <c r="BK71" i="1"/>
  <c r="AF49" i="1"/>
  <c r="AS63" i="1"/>
  <c r="V63" i="1"/>
  <c r="CA36" i="1"/>
  <c r="I218" i="1"/>
  <c r="CA215" i="1"/>
  <c r="F201" i="1"/>
  <c r="F199" i="1"/>
  <c r="F197" i="1"/>
  <c r="F195" i="1"/>
  <c r="BB194" i="1"/>
  <c r="CA193" i="1"/>
  <c r="CA189" i="1"/>
  <c r="CA185" i="1"/>
  <c r="CA173" i="1"/>
  <c r="CA171" i="1"/>
  <c r="CB167" i="1"/>
  <c r="BA163" i="1"/>
  <c r="CA162" i="1"/>
  <c r="BB158" i="1"/>
  <c r="CA154" i="1"/>
  <c r="U139" i="1"/>
  <c r="CA103" i="1"/>
  <c r="BW166" i="1"/>
  <c r="BS166" i="1"/>
  <c r="BK148" i="1"/>
  <c r="CA141" i="1"/>
  <c r="BA134" i="1"/>
  <c r="BK127" i="1"/>
  <c r="CE123" i="1"/>
  <c r="BA121" i="1"/>
  <c r="CB69" i="1"/>
  <c r="CF63" i="1"/>
  <c r="AV63" i="1"/>
  <c r="AM63" i="1"/>
  <c r="AG63" i="1"/>
  <c r="BP49" i="1"/>
  <c r="I120" i="1"/>
  <c r="U120" i="1"/>
  <c r="BA216" i="1"/>
  <c r="BA209" i="1"/>
  <c r="P202" i="1"/>
  <c r="CA200" i="1"/>
  <c r="BE179" i="1"/>
  <c r="CA180" i="1"/>
  <c r="F153" i="1"/>
  <c r="X179" i="1"/>
  <c r="CA124" i="1"/>
  <c r="CA121" i="1"/>
  <c r="BC111" i="1"/>
  <c r="CA100" i="1"/>
  <c r="O86" i="1"/>
  <c r="J63" i="1"/>
  <c r="CM63" i="1"/>
  <c r="X63" i="1"/>
  <c r="CD127" i="1"/>
  <c r="BO122" i="1"/>
  <c r="Z111" i="1"/>
  <c r="BE86" i="1"/>
  <c r="AQ86" i="1"/>
  <c r="BB56" i="1"/>
  <c r="CE158" i="1"/>
  <c r="F200" i="1"/>
  <c r="F196" i="1"/>
  <c r="CM179" i="1"/>
  <c r="AO111" i="1"/>
  <c r="Q111" i="1"/>
  <c r="BF182" i="1"/>
  <c r="F171" i="1"/>
  <c r="U151" i="1"/>
  <c r="CC143" i="1"/>
  <c r="F141" i="1"/>
  <c r="CA132" i="1"/>
  <c r="F132" i="1"/>
  <c r="BV111" i="1"/>
  <c r="BY143" i="1"/>
  <c r="BB139" i="1"/>
  <c r="CB115" i="1"/>
  <c r="F110" i="1"/>
  <c r="BU86" i="1"/>
  <c r="S86" i="1"/>
  <c r="AF68" i="1"/>
  <c r="Z179" i="1"/>
  <c r="AZ86" i="1"/>
  <c r="CA201" i="1"/>
  <c r="AB68" i="1"/>
  <c r="BB177" i="1"/>
  <c r="CA204" i="1"/>
  <c r="BA191" i="1"/>
  <c r="BV143" i="1"/>
  <c r="AK111" i="1"/>
  <c r="Z213" i="1"/>
  <c r="U177" i="1"/>
  <c r="AE135" i="1"/>
  <c r="P109" i="1"/>
  <c r="CO213" i="1"/>
  <c r="BP213" i="1"/>
  <c r="AE188" i="1"/>
  <c r="CB175" i="1"/>
  <c r="CK99" i="1"/>
  <c r="F53" i="1"/>
  <c r="CA53" i="1"/>
  <c r="F83" i="1"/>
  <c r="AE44" i="1"/>
  <c r="X49" i="1"/>
  <c r="BX49" i="1"/>
  <c r="X86" i="1"/>
  <c r="V17" i="1"/>
  <c r="N86" i="1"/>
  <c r="BQ49" i="1"/>
  <c r="F103" i="1"/>
  <c r="CA88" i="1"/>
  <c r="AO101" i="1"/>
  <c r="X101" i="1"/>
  <c r="BK137" i="1"/>
  <c r="BX101" i="1"/>
  <c r="BE101" i="1"/>
  <c r="BB99" i="1"/>
  <c r="U78" i="1"/>
  <c r="I43" i="1"/>
  <c r="BB40" i="1"/>
  <c r="AD63" i="1"/>
  <c r="J49" i="1"/>
  <c r="BD68" i="1"/>
  <c r="BT49" i="1"/>
  <c r="CA43" i="1"/>
  <c r="BB24" i="1"/>
  <c r="AR68" i="1"/>
  <c r="AX86" i="1"/>
  <c r="AW49" i="1"/>
  <c r="BS49" i="1"/>
  <c r="CD86" i="1"/>
  <c r="BW86" i="1"/>
  <c r="BO86" i="1"/>
  <c r="AP68" i="1"/>
  <c r="R63" i="1"/>
  <c r="W111" i="1"/>
  <c r="CA110" i="1"/>
  <c r="AK101" i="1"/>
  <c r="S101" i="1"/>
  <c r="BN148" i="1"/>
  <c r="U137" i="1"/>
  <c r="AE102" i="1"/>
  <c r="BT101" i="1"/>
  <c r="CB109" i="1"/>
  <c r="CB20" i="1"/>
  <c r="AN49" i="1"/>
  <c r="BR49" i="1"/>
  <c r="AB86" i="1"/>
  <c r="Y68" i="1"/>
  <c r="BI86" i="1"/>
  <c r="BX86" i="1"/>
  <c r="J86" i="1"/>
  <c r="AJ68" i="1"/>
  <c r="BS68" i="1"/>
  <c r="Q63" i="1"/>
  <c r="AG101" i="1"/>
  <c r="N101" i="1"/>
  <c r="BB135" i="1"/>
  <c r="BP101" i="1"/>
  <c r="AK86" i="1"/>
  <c r="CK78" i="1"/>
  <c r="BI143" i="1"/>
  <c r="Z143" i="1"/>
  <c r="CE306" i="1"/>
  <c r="AN68" i="1"/>
  <c r="CA72" i="1"/>
  <c r="AQ101" i="1"/>
  <c r="AW101" i="1"/>
  <c r="CO101" i="1"/>
  <c r="BA103" i="1"/>
  <c r="U109" i="1"/>
  <c r="BB137" i="1"/>
  <c r="CB137" i="1"/>
  <c r="BA173" i="1"/>
  <c r="BN175" i="1"/>
  <c r="CA195" i="1"/>
  <c r="BA205" i="1"/>
  <c r="BA206" i="1"/>
  <c r="J213" i="1"/>
  <c r="S213" i="1"/>
  <c r="AB213" i="1"/>
  <c r="AK213" i="1"/>
  <c r="BE213" i="1"/>
  <c r="BT213" i="1"/>
  <c r="CF213" i="1"/>
  <c r="AE214" i="1"/>
  <c r="F215" i="1"/>
  <c r="F224" i="1"/>
  <c r="BA226" i="1"/>
  <c r="CD279" i="1"/>
  <c r="CB280" i="1"/>
  <c r="CA281" i="1"/>
  <c r="CA292" i="1"/>
  <c r="BN295" i="1"/>
  <c r="BN300" i="1"/>
  <c r="S282" i="1"/>
  <c r="BA303" i="1"/>
  <c r="BF302" i="1"/>
  <c r="L63" i="1"/>
  <c r="BL63" i="1"/>
  <c r="CA96" i="1"/>
  <c r="S98" i="1"/>
  <c r="BP98" i="1"/>
  <c r="BT98" i="1"/>
  <c r="BY122" i="1"/>
  <c r="BF127" i="1"/>
  <c r="AK127" i="1"/>
  <c r="BA133" i="1"/>
  <c r="P161" i="1"/>
  <c r="BA162" i="1"/>
  <c r="BN169" i="1"/>
  <c r="BK188" i="1"/>
  <c r="CK188" i="1"/>
  <c r="CO179" i="1"/>
  <c r="F191" i="1"/>
  <c r="AN179" i="1"/>
  <c r="F193" i="1"/>
  <c r="BF192" i="1"/>
  <c r="P275" i="1"/>
  <c r="CE275" i="1"/>
  <c r="AQ279" i="1"/>
  <c r="BP279" i="1"/>
  <c r="CE80" i="1"/>
  <c r="BK82" i="1"/>
  <c r="BK123" i="1"/>
  <c r="CK123" i="1"/>
  <c r="BA160" i="1"/>
  <c r="CK186" i="1"/>
  <c r="U186" i="1"/>
  <c r="CA240" i="1"/>
  <c r="F242" i="1"/>
  <c r="BA256" i="1"/>
  <c r="G50" i="1"/>
  <c r="G80" i="1"/>
  <c r="G102" i="1"/>
  <c r="BN187" i="1"/>
  <c r="BY194" i="1"/>
  <c r="AC236" i="1"/>
  <c r="AS111" i="1"/>
  <c r="Y24" i="1"/>
  <c r="AZ24" i="1"/>
  <c r="G40" i="1"/>
  <c r="G54" i="1"/>
  <c r="G66" i="1"/>
  <c r="G74" i="1"/>
  <c r="G84" i="1"/>
  <c r="G123" i="1"/>
  <c r="G127" i="1"/>
  <c r="AR158" i="1"/>
  <c r="CD158" i="1"/>
  <c r="H172" i="1"/>
  <c r="J236" i="1"/>
  <c r="BX24" i="1"/>
  <c r="H24" i="1"/>
  <c r="G38" i="1"/>
  <c r="G135" i="1"/>
  <c r="G144" i="1"/>
  <c r="X158" i="1"/>
  <c r="H182" i="1"/>
  <c r="BX186" i="1"/>
  <c r="CA29" i="1"/>
  <c r="BA19" i="1"/>
  <c r="F39" i="1"/>
  <c r="F48" i="1"/>
  <c r="CA51" i="1"/>
  <c r="F55" i="1"/>
  <c r="CA55" i="1"/>
  <c r="F57" i="1"/>
  <c r="CA57" i="1"/>
  <c r="F59" i="1"/>
  <c r="CA59" i="1"/>
  <c r="BA65" i="1"/>
  <c r="BA70" i="1"/>
  <c r="BB306" i="1"/>
  <c r="BA75" i="1"/>
  <c r="AV68" i="1"/>
  <c r="BQ63" i="1"/>
  <c r="M49" i="1"/>
  <c r="AA17" i="1"/>
  <c r="BW49" i="1"/>
  <c r="O49" i="1"/>
  <c r="CF68" i="1"/>
  <c r="AK49" i="1"/>
  <c r="CD24" i="1"/>
  <c r="CA39" i="1"/>
  <c r="F67" i="1"/>
  <c r="AS49" i="1"/>
  <c r="AD49" i="1"/>
  <c r="F42" i="1"/>
  <c r="AL63" i="1"/>
  <c r="R49" i="1"/>
  <c r="F33" i="1"/>
  <c r="AZ49" i="1"/>
  <c r="AR63" i="1"/>
  <c r="W63" i="1"/>
  <c r="BN40" i="1"/>
  <c r="AQ49" i="1"/>
  <c r="AJ49" i="1"/>
  <c r="AB49" i="1"/>
  <c r="AH63" i="1"/>
  <c r="N49" i="1"/>
  <c r="BA36" i="1"/>
  <c r="CI63" i="1"/>
  <c r="AZ63" i="1"/>
  <c r="AC63" i="1"/>
  <c r="BV49" i="1"/>
  <c r="BD49" i="1"/>
  <c r="BQ68" i="1"/>
  <c r="O68" i="1"/>
  <c r="F62" i="1"/>
  <c r="CC49" i="1"/>
  <c r="CA37" i="1"/>
  <c r="BO49" i="1"/>
  <c r="BT68" i="1"/>
  <c r="AL49" i="1"/>
  <c r="V49" i="1"/>
  <c r="BB66" i="1"/>
  <c r="F72" i="1"/>
  <c r="BA73" i="1"/>
  <c r="F41" i="1"/>
  <c r="CB74" i="1"/>
  <c r="BN71" i="1"/>
  <c r="AP49" i="1"/>
  <c r="AH49" i="1"/>
  <c r="Z49" i="1"/>
  <c r="CA44" i="1"/>
  <c r="L49" i="1"/>
  <c r="CK40" i="1"/>
  <c r="BA35" i="1"/>
  <c r="AV49" i="1"/>
  <c r="AA63" i="1"/>
  <c r="BL17" i="1"/>
  <c r="AZ68" i="1"/>
  <c r="AC68" i="1"/>
  <c r="CA67" i="1"/>
  <c r="CO63" i="1"/>
  <c r="M63" i="1"/>
  <c r="BG49" i="1"/>
  <c r="AJ17" i="1"/>
  <c r="BA72" i="1"/>
  <c r="AW68" i="1"/>
  <c r="I167" i="1"/>
  <c r="CC17" i="1"/>
  <c r="BA39" i="1"/>
  <c r="BD17" i="1"/>
  <c r="BA37" i="1"/>
  <c r="T17" i="1"/>
  <c r="BB38" i="1"/>
  <c r="CA26" i="1"/>
  <c r="CO17" i="1"/>
  <c r="M17" i="1"/>
  <c r="AM49" i="1"/>
  <c r="CI49" i="1"/>
  <c r="CA42" i="1"/>
  <c r="BH49" i="1"/>
  <c r="BA33" i="1"/>
  <c r="CD166" i="1"/>
  <c r="F29" i="1"/>
  <c r="BB20" i="1"/>
  <c r="CA34" i="1"/>
  <c r="BS17" i="1"/>
  <c r="W49" i="1"/>
  <c r="I52" i="1"/>
  <c r="I20" i="1"/>
  <c r="CM49" i="1"/>
  <c r="CO49" i="1"/>
  <c r="BR17" i="1"/>
  <c r="AG49" i="1"/>
  <c r="O24" i="1"/>
  <c r="AZ151" i="1"/>
  <c r="CB186" i="1"/>
  <c r="P308" i="1"/>
  <c r="AE61" i="1"/>
  <c r="AS151" i="1"/>
  <c r="BK177" i="1"/>
  <c r="CE302" i="1"/>
  <c r="CA19" i="1"/>
  <c r="CB259" i="1"/>
  <c r="AV282" i="1"/>
  <c r="BA29" i="1"/>
  <c r="AH24" i="1"/>
  <c r="F34" i="1"/>
  <c r="BA26" i="1"/>
  <c r="BO17" i="1"/>
  <c r="AL17" i="1"/>
  <c r="X17" i="1"/>
  <c r="BY49" i="1"/>
  <c r="AI49" i="1"/>
  <c r="CF49" i="1"/>
  <c r="F36" i="1"/>
  <c r="CA41" i="1"/>
  <c r="AO49" i="1"/>
  <c r="S49" i="1"/>
  <c r="BK302" i="1"/>
  <c r="I18" i="1"/>
  <c r="F30" i="1"/>
  <c r="CA28" i="1"/>
  <c r="BH17" i="1"/>
  <c r="AE35" i="1"/>
  <c r="BA27" i="1"/>
  <c r="BA22" i="1"/>
  <c r="BW17" i="1"/>
  <c r="BC17" i="1"/>
  <c r="AF17" i="1"/>
  <c r="Q17" i="1"/>
  <c r="AA49" i="1"/>
  <c r="BC49" i="1"/>
  <c r="AC17" i="1"/>
  <c r="F19" i="1"/>
  <c r="CA21" i="1"/>
  <c r="AE22" i="1"/>
  <c r="CE304" i="1"/>
  <c r="AE259" i="1"/>
  <c r="BA25" i="1"/>
  <c r="BF80" i="1"/>
  <c r="P144" i="1"/>
  <c r="CK64" i="1"/>
  <c r="U66" i="1"/>
  <c r="L17" i="1"/>
  <c r="CA25" i="1"/>
  <c r="P20" i="1"/>
  <c r="BU17" i="1"/>
  <c r="BT17" i="1"/>
  <c r="BI17" i="1"/>
  <c r="F25" i="1"/>
  <c r="BA31" i="1"/>
  <c r="BF74" i="1"/>
  <c r="CA23" i="1"/>
  <c r="J17" i="1"/>
  <c r="AG17" i="1"/>
  <c r="CF17" i="1"/>
  <c r="CM17" i="1"/>
  <c r="BE17" i="1"/>
  <c r="AN17" i="1"/>
  <c r="BP17" i="1"/>
  <c r="S17" i="1"/>
  <c r="CK20" i="1"/>
  <c r="BV63" i="1"/>
  <c r="CE64" i="1"/>
  <c r="AE66" i="1"/>
  <c r="AE74" i="1"/>
  <c r="BA23" i="1"/>
  <c r="BG17" i="1"/>
  <c r="BY17" i="1"/>
  <c r="BQ17" i="1"/>
  <c r="AB17" i="1"/>
  <c r="BK20" i="1"/>
  <c r="AE18" i="1"/>
  <c r="BN18" i="1"/>
  <c r="CE20" i="1"/>
  <c r="AX20" i="1"/>
  <c r="BF24" i="1"/>
  <c r="BA30" i="1"/>
  <c r="BA32" i="1"/>
  <c r="I35" i="1"/>
  <c r="AI24" i="1"/>
  <c r="U38" i="1"/>
  <c r="BK38" i="1"/>
  <c r="CK38" i="1"/>
  <c r="AE47" i="1"/>
  <c r="BN47" i="1"/>
  <c r="BB50" i="1"/>
  <c r="CB50" i="1"/>
  <c r="P52" i="1"/>
  <c r="BF52" i="1"/>
  <c r="CE52" i="1"/>
  <c r="U54" i="1"/>
  <c r="BK54" i="1"/>
  <c r="Y49" i="1"/>
  <c r="AC49" i="1"/>
  <c r="CB56" i="1"/>
  <c r="AE58" i="1"/>
  <c r="BN58" i="1"/>
  <c r="BB61" i="1"/>
  <c r="AB63" i="1"/>
  <c r="AX63" i="1"/>
  <c r="BE63" i="1"/>
  <c r="CC63" i="1"/>
  <c r="P64" i="1"/>
  <c r="BF64" i="1"/>
  <c r="P66" i="1"/>
  <c r="BB69" i="1"/>
  <c r="P74" i="1"/>
  <c r="CE74" i="1"/>
  <c r="U76" i="1"/>
  <c r="BB76" i="1"/>
  <c r="BN76" i="1"/>
  <c r="AL68" i="1"/>
  <c r="P78" i="1"/>
  <c r="CE78" i="1"/>
  <c r="U80" i="1"/>
  <c r="BK80" i="1"/>
  <c r="CK80" i="1"/>
  <c r="AE82" i="1"/>
  <c r="P84" i="1"/>
  <c r="CE84" i="1"/>
  <c r="K98" i="1"/>
  <c r="O98" i="1"/>
  <c r="T98" i="1"/>
  <c r="Y98" i="1"/>
  <c r="AH98" i="1"/>
  <c r="AL98" i="1"/>
  <c r="AP98" i="1"/>
  <c r="AV98" i="1"/>
  <c r="AZ98" i="1"/>
  <c r="BG98" i="1"/>
  <c r="BQ98" i="1"/>
  <c r="BU98" i="1"/>
  <c r="BY98" i="1"/>
  <c r="BW101" i="1"/>
  <c r="L101" i="1"/>
  <c r="Q101" i="1"/>
  <c r="V101" i="1"/>
  <c r="Z101" i="1"/>
  <c r="AD101" i="1"/>
  <c r="AI101" i="1"/>
  <c r="AM101" i="1"/>
  <c r="BC101" i="1"/>
  <c r="BL101" i="1"/>
  <c r="BR101" i="1"/>
  <c r="BV101" i="1"/>
  <c r="CC101" i="1"/>
  <c r="CI101" i="1"/>
  <c r="CM101" i="1"/>
  <c r="P102" i="1"/>
  <c r="BF102" i="1"/>
  <c r="P112" i="1"/>
  <c r="BF112" i="1"/>
  <c r="CE112" i="1"/>
  <c r="P115" i="1"/>
  <c r="BF115" i="1"/>
  <c r="CE115" i="1"/>
  <c r="AN111" i="1"/>
  <c r="BS111" i="1"/>
  <c r="CC111" i="1"/>
  <c r="CI111" i="1"/>
  <c r="CO111" i="1"/>
  <c r="M122" i="1"/>
  <c r="R122" i="1"/>
  <c r="AA122" i="1"/>
  <c r="AN122" i="1"/>
  <c r="AR122" i="1"/>
  <c r="BH122" i="1"/>
  <c r="BS122" i="1"/>
  <c r="BF123" i="1"/>
  <c r="S122" i="1"/>
  <c r="X122" i="1"/>
  <c r="AB122" i="1"/>
  <c r="AO122" i="1"/>
  <c r="AX122" i="1"/>
  <c r="BE122" i="1"/>
  <c r="BI122" i="1"/>
  <c r="BP122" i="1"/>
  <c r="BT122" i="1"/>
  <c r="CA128" i="1"/>
  <c r="AJ127" i="1"/>
  <c r="AE137" i="1"/>
  <c r="BN137" i="1"/>
  <c r="CA140" i="1"/>
  <c r="F142" i="1"/>
  <c r="CB152" i="1"/>
  <c r="CB190" i="1"/>
  <c r="K213" i="1"/>
  <c r="O213" i="1"/>
  <c r="T213" i="1"/>
  <c r="Y213" i="1"/>
  <c r="AC213" i="1"/>
  <c r="AH213" i="1"/>
  <c r="AL213" i="1"/>
  <c r="AP213" i="1"/>
  <c r="AV213" i="1"/>
  <c r="BG213" i="1"/>
  <c r="BQ213" i="1"/>
  <c r="BU213" i="1"/>
  <c r="BY213" i="1"/>
  <c r="K223" i="1"/>
  <c r="S223" i="1"/>
  <c r="AF223" i="1"/>
  <c r="AM223" i="1"/>
  <c r="AQ223" i="1"/>
  <c r="AU223" i="1"/>
  <c r="AX223" i="1"/>
  <c r="BG223" i="1"/>
  <c r="BQ223" i="1"/>
  <c r="BU223" i="1"/>
  <c r="BY223" i="1"/>
  <c r="CI223" i="1"/>
  <c r="J279" i="1"/>
  <c r="S279" i="1"/>
  <c r="X279" i="1"/>
  <c r="AB279" i="1"/>
  <c r="AK279" i="1"/>
  <c r="AO279" i="1"/>
  <c r="AS279" i="1"/>
  <c r="AW279" i="1"/>
  <c r="BC279" i="1"/>
  <c r="BL279" i="1"/>
  <c r="BR279" i="1"/>
  <c r="AE308" i="1"/>
  <c r="BA296" i="1"/>
  <c r="BB18" i="1"/>
  <c r="CB18" i="1"/>
  <c r="U21" i="1"/>
  <c r="AZ20" i="1"/>
  <c r="U31" i="1"/>
  <c r="AM24" i="1"/>
  <c r="AP24" i="1"/>
  <c r="AE38" i="1"/>
  <c r="BN38" i="1"/>
  <c r="U44" i="1"/>
  <c r="I47" i="1"/>
  <c r="BB47" i="1"/>
  <c r="BF50" i="1"/>
  <c r="U52" i="1"/>
  <c r="BK52" i="1"/>
  <c r="CK52" i="1"/>
  <c r="AE54" i="1"/>
  <c r="P56" i="1"/>
  <c r="BF56" i="1"/>
  <c r="CE56" i="1"/>
  <c r="BB58" i="1"/>
  <c r="CB58" i="1"/>
  <c r="P61" i="1"/>
  <c r="BF61" i="1"/>
  <c r="CE61" i="1"/>
  <c r="BP63" i="1"/>
  <c r="BT63" i="1"/>
  <c r="U64" i="1"/>
  <c r="BK64" i="1"/>
  <c r="P69" i="1"/>
  <c r="BF69" i="1"/>
  <c r="CE69" i="1"/>
  <c r="S68" i="1"/>
  <c r="U74" i="1"/>
  <c r="BK74" i="1"/>
  <c r="CK74" i="1"/>
  <c r="BK78" i="1"/>
  <c r="AE80" i="1"/>
  <c r="BN80" i="1"/>
  <c r="U84" i="1"/>
  <c r="CK84" i="1"/>
  <c r="AG86" i="1"/>
  <c r="AO86" i="1"/>
  <c r="BT86" i="1"/>
  <c r="CF86" i="1"/>
  <c r="L98" i="1"/>
  <c r="Q98" i="1"/>
  <c r="V98" i="1"/>
  <c r="Z98" i="1"/>
  <c r="AD98" i="1"/>
  <c r="AI98" i="1"/>
  <c r="AM98" i="1"/>
  <c r="AQ98" i="1"/>
  <c r="AW98" i="1"/>
  <c r="BC98" i="1"/>
  <c r="BL98" i="1"/>
  <c r="BR98" i="1"/>
  <c r="BV98" i="1"/>
  <c r="CC98" i="1"/>
  <c r="CI98" i="1"/>
  <c r="CM98" i="1"/>
  <c r="P99" i="1"/>
  <c r="CE99" i="1"/>
  <c r="M101" i="1"/>
  <c r="R101" i="1"/>
  <c r="AA101" i="1"/>
  <c r="AF101" i="1"/>
  <c r="AJ101" i="1"/>
  <c r="AR101" i="1"/>
  <c r="BD101" i="1"/>
  <c r="BH101" i="1"/>
  <c r="BO101" i="1"/>
  <c r="BS101" i="1"/>
  <c r="BK109" i="1"/>
  <c r="U112" i="1"/>
  <c r="BK112" i="1"/>
  <c r="CK112" i="1"/>
  <c r="U135" i="1"/>
  <c r="BK135" i="1"/>
  <c r="I137" i="1"/>
  <c r="R143" i="1"/>
  <c r="W143" i="1"/>
  <c r="AF143" i="1"/>
  <c r="AJ143" i="1"/>
  <c r="AN143" i="1"/>
  <c r="BD143" i="1"/>
  <c r="BH143" i="1"/>
  <c r="BO143" i="1"/>
  <c r="BS143" i="1"/>
  <c r="S143" i="1"/>
  <c r="X143" i="1"/>
  <c r="AB143" i="1"/>
  <c r="AG143" i="1"/>
  <c r="AO143" i="1"/>
  <c r="AX143" i="1"/>
  <c r="BP143" i="1"/>
  <c r="N151" i="1"/>
  <c r="AE152" i="1"/>
  <c r="BF161" i="1"/>
  <c r="CE167" i="1"/>
  <c r="P177" i="1"/>
  <c r="CE177" i="1"/>
  <c r="L223" i="1"/>
  <c r="AB223" i="1"/>
  <c r="AG223" i="1"/>
  <c r="AN223" i="1"/>
  <c r="AR223" i="1"/>
  <c r="AV223" i="1"/>
  <c r="BC223" i="1"/>
  <c r="BL223" i="1"/>
  <c r="BR223" i="1"/>
  <c r="BV223" i="1"/>
  <c r="CC223" i="1"/>
  <c r="U300" i="1"/>
  <c r="P304" i="1"/>
  <c r="P306" i="1"/>
  <c r="H50" i="1"/>
  <c r="H54" i="1"/>
  <c r="H61" i="1"/>
  <c r="H71" i="1"/>
  <c r="H84" i="1"/>
  <c r="H102" i="1"/>
  <c r="H135" i="1"/>
  <c r="H144" i="1"/>
  <c r="G158" i="1"/>
  <c r="P159" i="1"/>
  <c r="G177" i="1"/>
  <c r="G194" i="1"/>
  <c r="G223" i="1"/>
  <c r="X236" i="1"/>
  <c r="I259" i="1"/>
  <c r="Y236" i="1"/>
  <c r="BE115" i="1"/>
  <c r="AE159" i="1"/>
  <c r="AZ236" i="1"/>
  <c r="AE260" i="1"/>
  <c r="CB159" i="1"/>
  <c r="BN197" i="1"/>
  <c r="CD236" i="1"/>
  <c r="CB260" i="1"/>
  <c r="BV17" i="1"/>
  <c r="CI17" i="1"/>
  <c r="P18" i="1"/>
  <c r="BF18" i="1"/>
  <c r="CE18" i="1"/>
  <c r="CA22" i="1"/>
  <c r="CB35" i="1"/>
  <c r="CB38" i="1"/>
  <c r="P47" i="1"/>
  <c r="BF47" i="1"/>
  <c r="CE47" i="1"/>
  <c r="CE50" i="1"/>
  <c r="U50" i="1"/>
  <c r="BK50" i="1"/>
  <c r="CK50" i="1"/>
  <c r="AE52" i="1"/>
  <c r="BN52" i="1"/>
  <c r="BU49" i="1"/>
  <c r="I54" i="1"/>
  <c r="BB54" i="1"/>
  <c r="CE54" i="1"/>
  <c r="AR49" i="1"/>
  <c r="U56" i="1"/>
  <c r="BK56" i="1"/>
  <c r="CK56" i="1"/>
  <c r="P58" i="1"/>
  <c r="BF58" i="1"/>
  <c r="CE58" i="1"/>
  <c r="U61" i="1"/>
  <c r="BK61" i="1"/>
  <c r="CK61" i="1"/>
  <c r="AI63" i="1"/>
  <c r="AQ63" i="1"/>
  <c r="AW63" i="1"/>
  <c r="BC63" i="1"/>
  <c r="BX63" i="1"/>
  <c r="AE64" i="1"/>
  <c r="BF66" i="1"/>
  <c r="CE66" i="1"/>
  <c r="U70" i="1"/>
  <c r="BK69" i="1"/>
  <c r="CK69" i="1"/>
  <c r="BN74" i="1"/>
  <c r="CB76" i="1"/>
  <c r="AE76" i="1"/>
  <c r="BF76" i="1"/>
  <c r="CE76" i="1"/>
  <c r="AE78" i="1"/>
  <c r="BN78" i="1"/>
  <c r="I81" i="1"/>
  <c r="P82" i="1"/>
  <c r="CE82" i="1"/>
  <c r="AE84" i="1"/>
  <c r="BN84" i="1"/>
  <c r="H98" i="1"/>
  <c r="M98" i="1"/>
  <c r="R98" i="1"/>
  <c r="AA98" i="1"/>
  <c r="AF98" i="1"/>
  <c r="AJ98" i="1"/>
  <c r="AN98" i="1"/>
  <c r="AR98" i="1"/>
  <c r="BD98" i="1"/>
  <c r="BH98" i="1"/>
  <c r="BO98" i="1"/>
  <c r="BS98" i="1"/>
  <c r="BW98" i="1"/>
  <c r="J101" i="1"/>
  <c r="AS101" i="1"/>
  <c r="AX101" i="1"/>
  <c r="BN102" i="1"/>
  <c r="AE109" i="1"/>
  <c r="AE112" i="1"/>
  <c r="BN112" i="1"/>
  <c r="AC111" i="1"/>
  <c r="BQ111" i="1"/>
  <c r="BU111" i="1"/>
  <c r="BY111" i="1"/>
  <c r="CF111" i="1"/>
  <c r="K122" i="1"/>
  <c r="T122" i="1"/>
  <c r="Y122" i="1"/>
  <c r="AC122" i="1"/>
  <c r="AL122" i="1"/>
  <c r="AP122" i="1"/>
  <c r="AZ122" i="1"/>
  <c r="BG122" i="1"/>
  <c r="BQ122" i="1"/>
  <c r="BU122" i="1"/>
  <c r="Q122" i="1"/>
  <c r="V122" i="1"/>
  <c r="Z122" i="1"/>
  <c r="AD122" i="1"/>
  <c r="AQ122" i="1"/>
  <c r="AW122" i="1"/>
  <c r="BC122" i="1"/>
  <c r="U127" i="1"/>
  <c r="AM127" i="1"/>
  <c r="P137" i="1"/>
  <c r="AE144" i="1"/>
  <c r="O151" i="1"/>
  <c r="CK158" i="1"/>
  <c r="I172" i="1"/>
  <c r="U188" i="1"/>
  <c r="H213" i="1"/>
  <c r="M213" i="1"/>
  <c r="R213" i="1"/>
  <c r="W213" i="1"/>
  <c r="AA213" i="1"/>
  <c r="AF213" i="1"/>
  <c r="AN213" i="1"/>
  <c r="AR213" i="1"/>
  <c r="BD213" i="1"/>
  <c r="BH213" i="1"/>
  <c r="BO213" i="1"/>
  <c r="BS213" i="1"/>
  <c r="U214" i="1"/>
  <c r="U218" i="1"/>
  <c r="CK218" i="1"/>
  <c r="M223" i="1"/>
  <c r="AO223" i="1"/>
  <c r="AS223" i="1"/>
  <c r="AW223" i="1"/>
  <c r="BD223" i="1"/>
  <c r="BH223" i="1"/>
  <c r="BO223" i="1"/>
  <c r="BS223" i="1"/>
  <c r="BW223" i="1"/>
  <c r="CF223" i="1"/>
  <c r="G279" i="1"/>
  <c r="L279" i="1"/>
  <c r="Q279" i="1"/>
  <c r="V279" i="1"/>
  <c r="Z279" i="1"/>
  <c r="AD279" i="1"/>
  <c r="AI279" i="1"/>
  <c r="AM279" i="1"/>
  <c r="AU279" i="1"/>
  <c r="AX279" i="1"/>
  <c r="BE279" i="1"/>
  <c r="BI279" i="1"/>
  <c r="BT279" i="1"/>
  <c r="U18" i="1"/>
  <c r="BK18" i="1"/>
  <c r="CK18" i="1"/>
  <c r="AH20" i="1"/>
  <c r="I26" i="1"/>
  <c r="I31" i="1"/>
  <c r="CB31" i="1"/>
  <c r="P38" i="1"/>
  <c r="BF38" i="1"/>
  <c r="CE38" i="1"/>
  <c r="O40" i="1"/>
  <c r="U47" i="1"/>
  <c r="CK47" i="1"/>
  <c r="AE50" i="1"/>
  <c r="BN50" i="1"/>
  <c r="BB52" i="1"/>
  <c r="P54" i="1"/>
  <c r="BF54" i="1"/>
  <c r="CK54" i="1"/>
  <c r="AE56" i="1"/>
  <c r="BN56" i="1"/>
  <c r="AT49" i="1"/>
  <c r="U58" i="1"/>
  <c r="BK58" i="1"/>
  <c r="CK58" i="1"/>
  <c r="BN61" i="1"/>
  <c r="BR63" i="1"/>
  <c r="BU63" i="1"/>
  <c r="BK66" i="1"/>
  <c r="CK66" i="1"/>
  <c r="AE70" i="1"/>
  <c r="BN69" i="1"/>
  <c r="CC68" i="1"/>
  <c r="CI68" i="1"/>
  <c r="CE71" i="1"/>
  <c r="I74" i="1"/>
  <c r="P76" i="1"/>
  <c r="BK76" i="1"/>
  <c r="CK76" i="1"/>
  <c r="CB79" i="1"/>
  <c r="P80" i="1"/>
  <c r="U82" i="1"/>
  <c r="CK82" i="1"/>
  <c r="BB84" i="1"/>
  <c r="CB84" i="1"/>
  <c r="Q86" i="1"/>
  <c r="CC86" i="1"/>
  <c r="CI86" i="1"/>
  <c r="CM86" i="1"/>
  <c r="CO86" i="1"/>
  <c r="CE87" i="1"/>
  <c r="J98" i="1"/>
  <c r="N98" i="1"/>
  <c r="X98" i="1"/>
  <c r="AB98" i="1"/>
  <c r="AG98" i="1"/>
  <c r="AS98" i="1"/>
  <c r="AX98" i="1"/>
  <c r="BE98" i="1"/>
  <c r="BI98" i="1"/>
  <c r="BX98" i="1"/>
  <c r="CF98" i="1"/>
  <c r="AE99" i="1"/>
  <c r="BN99" i="1"/>
  <c r="K101" i="1"/>
  <c r="O101" i="1"/>
  <c r="T101" i="1"/>
  <c r="Y101" i="1"/>
  <c r="AC101" i="1"/>
  <c r="AH101" i="1"/>
  <c r="AL101" i="1"/>
  <c r="AP101" i="1"/>
  <c r="AV101" i="1"/>
  <c r="AZ101" i="1"/>
  <c r="BG101" i="1"/>
  <c r="BQ101" i="1"/>
  <c r="I112" i="1"/>
  <c r="BB112" i="1"/>
  <c r="CB112" i="1"/>
  <c r="I123" i="1"/>
  <c r="AI127" i="1"/>
  <c r="AE134" i="1"/>
  <c r="I135" i="1"/>
  <c r="CB135" i="1"/>
  <c r="L143" i="1"/>
  <c r="Y143" i="1"/>
  <c r="AC143" i="1"/>
  <c r="AH143" i="1"/>
  <c r="AP143" i="1"/>
  <c r="AV143" i="1"/>
  <c r="BG143" i="1"/>
  <c r="BQ143" i="1"/>
  <c r="I144" i="1"/>
  <c r="CA145" i="1"/>
  <c r="CA146" i="1"/>
  <c r="F147" i="1"/>
  <c r="CA147" i="1"/>
  <c r="Q143" i="1"/>
  <c r="V143" i="1"/>
  <c r="AD143" i="1"/>
  <c r="AI143" i="1"/>
  <c r="AM143" i="1"/>
  <c r="AQ143" i="1"/>
  <c r="AW143" i="1"/>
  <c r="BC143" i="1"/>
  <c r="BL143" i="1"/>
  <c r="BR143" i="1"/>
  <c r="CF143" i="1"/>
  <c r="AE186" i="1"/>
  <c r="BN188" i="1"/>
  <c r="BI213" i="1"/>
  <c r="BF218" i="1"/>
  <c r="AE218" i="1"/>
  <c r="I232" i="1"/>
  <c r="AD223" i="1"/>
  <c r="AL223" i="1"/>
  <c r="AP223" i="1"/>
  <c r="AT223" i="1"/>
  <c r="BE223" i="1"/>
  <c r="BI223" i="1"/>
  <c r="BP223" i="1"/>
  <c r="BT223" i="1"/>
  <c r="BX223" i="1"/>
  <c r="CM223" i="1"/>
  <c r="CI300" i="1"/>
  <c r="AE304" i="1"/>
  <c r="BN304" i="1"/>
  <c r="AE306" i="1"/>
  <c r="H40" i="1"/>
  <c r="H47" i="1"/>
  <c r="H52" i="1"/>
  <c r="H69" i="1"/>
  <c r="H76" i="1"/>
  <c r="H82" i="1"/>
  <c r="H137" i="1"/>
  <c r="H151" i="1"/>
  <c r="H158" i="1"/>
  <c r="G182" i="1"/>
  <c r="Z236" i="1"/>
  <c r="T236" i="1"/>
  <c r="P259" i="1"/>
  <c r="AA236" i="1"/>
  <c r="AZ120" i="1"/>
  <c r="AE160" i="1"/>
  <c r="AH161" i="1"/>
  <c r="AK236" i="1"/>
  <c r="CK163" i="1"/>
  <c r="BN199" i="1"/>
  <c r="CB131" i="1"/>
  <c r="CA134" i="1"/>
  <c r="CK300" i="1"/>
  <c r="CE300" i="1"/>
  <c r="Q223" i="1"/>
  <c r="H223" i="1"/>
  <c r="BI282" i="1"/>
  <c r="AJ223" i="1"/>
  <c r="T166" i="1"/>
  <c r="AI166" i="1"/>
  <c r="AE167" i="1"/>
  <c r="U167" i="1"/>
  <c r="F168" i="1"/>
  <c r="CK127" i="1"/>
  <c r="CA130" i="1"/>
  <c r="F130" i="1"/>
  <c r="N122" i="1"/>
  <c r="Q49" i="1"/>
  <c r="AX49" i="1"/>
  <c r="BE49" i="1"/>
  <c r="BI49" i="1"/>
  <c r="BL49" i="1"/>
  <c r="AK68" i="1"/>
  <c r="I76" i="1"/>
  <c r="F77" i="1"/>
  <c r="K80" i="1"/>
  <c r="BB82" i="1"/>
  <c r="BA83" i="1"/>
  <c r="K86" i="1"/>
  <c r="M86" i="1"/>
  <c r="BF177" i="1"/>
  <c r="BA178" i="1"/>
  <c r="K63" i="1"/>
  <c r="BF109" i="1"/>
  <c r="BA110" i="1"/>
  <c r="I159" i="1"/>
  <c r="N158" i="1"/>
  <c r="N236" i="1"/>
  <c r="AB202" i="1"/>
  <c r="U212" i="1"/>
  <c r="AH236" i="1"/>
  <c r="AA86" i="1"/>
  <c r="AC86" i="1"/>
  <c r="AF86" i="1"/>
  <c r="AH86" i="1"/>
  <c r="AJ86" i="1"/>
  <c r="AN86" i="1"/>
  <c r="BD86" i="1"/>
  <c r="BG86" i="1"/>
  <c r="AI161" i="1"/>
  <c r="BX194" i="1"/>
  <c r="W236" i="1"/>
  <c r="BT143" i="1"/>
  <c r="M166" i="1"/>
  <c r="Q166" i="1"/>
  <c r="V166" i="1"/>
  <c r="X166" i="1"/>
  <c r="Z166" i="1"/>
  <c r="AB166" i="1"/>
  <c r="AL166" i="1"/>
  <c r="AN166" i="1"/>
  <c r="AP166" i="1"/>
  <c r="AR166" i="1"/>
  <c r="AT166" i="1"/>
  <c r="AV166" i="1"/>
  <c r="AZ166" i="1"/>
  <c r="BG166" i="1"/>
  <c r="BH166" i="1"/>
  <c r="F239" i="1"/>
  <c r="CA239" i="1"/>
  <c r="CA241" i="1"/>
  <c r="CA245" i="1"/>
  <c r="CA247" i="1"/>
  <c r="CA253" i="1"/>
  <c r="F257" i="1"/>
  <c r="F222" i="1"/>
  <c r="R236" i="1"/>
  <c r="V236" i="1"/>
  <c r="I260" i="1"/>
  <c r="O236" i="1"/>
  <c r="BO166" i="1"/>
  <c r="BQ166" i="1"/>
  <c r="K166" i="1"/>
  <c r="L166" i="1"/>
  <c r="N166" i="1"/>
  <c r="R166" i="1"/>
  <c r="W166" i="1"/>
  <c r="Y166" i="1"/>
  <c r="AA166" i="1"/>
  <c r="AC166" i="1"/>
  <c r="AF166" i="1"/>
  <c r="AH166" i="1"/>
  <c r="BL166" i="1"/>
  <c r="BR166" i="1"/>
  <c r="BT166" i="1"/>
  <c r="BV166" i="1"/>
  <c r="BX166" i="1"/>
  <c r="CF166" i="1"/>
  <c r="M179" i="1"/>
  <c r="O179" i="1"/>
  <c r="R179" i="1"/>
  <c r="T179" i="1"/>
  <c r="Y179" i="1"/>
  <c r="AA179" i="1"/>
  <c r="AC179" i="1"/>
  <c r="AH179" i="1"/>
  <c r="AJ179" i="1"/>
  <c r="AP179" i="1"/>
  <c r="AR179" i="1"/>
  <c r="AV179" i="1"/>
  <c r="AZ179" i="1"/>
  <c r="BD179" i="1"/>
  <c r="BH179" i="1"/>
  <c r="BO179" i="1"/>
  <c r="BQ179" i="1"/>
  <c r="BS179" i="1"/>
  <c r="L179" i="1"/>
  <c r="N179" i="1"/>
  <c r="Q179" i="1"/>
  <c r="S179" i="1"/>
  <c r="V179" i="1"/>
  <c r="AD179" i="1"/>
  <c r="AG179" i="1"/>
  <c r="AI179" i="1"/>
  <c r="AK179" i="1"/>
  <c r="AO179" i="1"/>
  <c r="AQ179" i="1"/>
  <c r="AS179" i="1"/>
  <c r="AW179" i="1"/>
  <c r="AX179" i="1"/>
  <c r="BC179" i="1"/>
  <c r="BI179" i="1"/>
  <c r="BL179" i="1"/>
  <c r="BR179" i="1"/>
  <c r="BT179" i="1"/>
  <c r="BV179" i="1"/>
  <c r="CF179" i="1"/>
  <c r="CI179" i="1"/>
  <c r="CK236" i="1"/>
  <c r="AF63" i="1"/>
  <c r="AJ63" i="1"/>
  <c r="AN63" i="1"/>
  <c r="AP63" i="1"/>
  <c r="BD63" i="1"/>
  <c r="BG63" i="1"/>
  <c r="BH63" i="1"/>
  <c r="F23" i="1"/>
  <c r="BK24" i="1"/>
  <c r="CK24" i="1"/>
  <c r="F27" i="1"/>
  <c r="CA27" i="1"/>
  <c r="BA34" i="1"/>
  <c r="BK40" i="1"/>
  <c r="CB40" i="1"/>
  <c r="CA48" i="1"/>
  <c r="J68" i="1"/>
  <c r="CA70" i="1"/>
  <c r="BU179" i="1"/>
  <c r="BA136" i="1"/>
  <c r="BV122" i="1"/>
  <c r="BX122" i="1"/>
  <c r="CC122" i="1"/>
  <c r="CI122" i="1"/>
  <c r="CM122" i="1"/>
  <c r="CO122" i="1"/>
  <c r="BA142" i="1"/>
  <c r="BA145" i="1"/>
  <c r="BA147" i="1"/>
  <c r="CO166" i="1"/>
  <c r="CD179" i="1"/>
  <c r="CC179" i="1"/>
  <c r="CA250" i="1"/>
  <c r="N282" i="1"/>
  <c r="K111" i="1"/>
  <c r="M111" i="1"/>
  <c r="R111" i="1"/>
  <c r="Y111" i="1"/>
  <c r="AJ111" i="1"/>
  <c r="AR111" i="1"/>
  <c r="BH111" i="1"/>
  <c r="R86" i="1"/>
  <c r="W86" i="1"/>
  <c r="AP86" i="1"/>
  <c r="AR86" i="1"/>
  <c r="AV86" i="1"/>
  <c r="BH86" i="1"/>
  <c r="BA92" i="1"/>
  <c r="F125" i="1"/>
  <c r="AE139" i="1"/>
  <c r="AI236" i="1"/>
  <c r="H282" i="1"/>
  <c r="K282" i="1"/>
  <c r="M282" i="1"/>
  <c r="O282" i="1"/>
  <c r="R282" i="1"/>
  <c r="T282" i="1"/>
  <c r="W282" i="1"/>
  <c r="AA282" i="1"/>
  <c r="AC282" i="1"/>
  <c r="AJ282" i="1"/>
  <c r="AL282" i="1"/>
  <c r="AP282" i="1"/>
  <c r="AR282" i="1"/>
  <c r="AT282" i="1"/>
  <c r="BD282" i="1"/>
  <c r="BR282" i="1"/>
  <c r="BV282" i="1"/>
  <c r="AG282" i="1"/>
  <c r="AQ282" i="1"/>
  <c r="AX282" i="1"/>
  <c r="CM282" i="1"/>
  <c r="AB282" i="1"/>
  <c r="CC282" i="1"/>
  <c r="BB116" i="1"/>
  <c r="F211" i="1"/>
  <c r="F248" i="1"/>
  <c r="BF20" i="1"/>
  <c r="P24" i="1"/>
  <c r="F204" i="1"/>
  <c r="F205" i="1"/>
  <c r="F207" i="1"/>
  <c r="F208" i="1"/>
  <c r="F209" i="1"/>
  <c r="F210" i="1"/>
  <c r="F240" i="1"/>
  <c r="F243" i="1"/>
  <c r="F245" i="1"/>
  <c r="F249" i="1"/>
  <c r="F255" i="1"/>
  <c r="BA28" i="1"/>
  <c r="CA30" i="1"/>
  <c r="F32" i="1"/>
  <c r="CA32" i="1"/>
  <c r="CA33" i="1"/>
  <c r="F75" i="1"/>
  <c r="I87" i="1"/>
  <c r="U87" i="1"/>
  <c r="BA88" i="1"/>
  <c r="CB87" i="1"/>
  <c r="BF87" i="1"/>
  <c r="BN87" i="1"/>
  <c r="F92" i="1"/>
  <c r="F93" i="1"/>
  <c r="BA93" i="1"/>
  <c r="CA93" i="1"/>
  <c r="F95" i="1"/>
  <c r="F96" i="1"/>
  <c r="BA96" i="1"/>
  <c r="BA180" i="1"/>
  <c r="F237" i="1"/>
  <c r="F241" i="1"/>
  <c r="AH282" i="1"/>
  <c r="BA305" i="1"/>
  <c r="F309" i="1"/>
  <c r="CA301" i="1"/>
  <c r="CD282" i="1"/>
  <c r="CB300" i="1"/>
  <c r="AZ282" i="1"/>
  <c r="BG282" i="1"/>
  <c r="BL282" i="1"/>
  <c r="BT282" i="1"/>
  <c r="BX282" i="1"/>
  <c r="G282" i="1"/>
  <c r="L282" i="1"/>
  <c r="AI282" i="1"/>
  <c r="AK282" i="1"/>
  <c r="AO282" i="1"/>
  <c r="AS282" i="1"/>
  <c r="BH282" i="1"/>
  <c r="V282" i="1"/>
  <c r="Z282" i="1"/>
  <c r="AD282" i="1"/>
  <c r="BC282" i="1"/>
  <c r="H111" i="1"/>
  <c r="O111" i="1"/>
  <c r="T111" i="1"/>
  <c r="AA111" i="1"/>
  <c r="AH111" i="1"/>
  <c r="AL111" i="1"/>
  <c r="AP111" i="1"/>
  <c r="AV111" i="1"/>
  <c r="BG111" i="1"/>
  <c r="Z17" i="1"/>
  <c r="K49" i="1"/>
  <c r="L68" i="1"/>
  <c r="N68" i="1"/>
  <c r="R68" i="1"/>
  <c r="V68" i="1"/>
  <c r="X68" i="1"/>
  <c r="Z68" i="1"/>
  <c r="AD68" i="1"/>
  <c r="AG68" i="1"/>
  <c r="AI68" i="1"/>
  <c r="AM68" i="1"/>
  <c r="AO68" i="1"/>
  <c r="AS68" i="1"/>
  <c r="AX68" i="1"/>
  <c r="BC68" i="1"/>
  <c r="BE68" i="1"/>
  <c r="BG68" i="1"/>
  <c r="BH68" i="1"/>
  <c r="BU68" i="1"/>
  <c r="BW68" i="1"/>
  <c r="BY68" i="1"/>
  <c r="Q68" i="1"/>
  <c r="BI68" i="1"/>
  <c r="BL68" i="1"/>
  <c r="BP68" i="1"/>
  <c r="BR68" i="1"/>
  <c r="BV68" i="1"/>
  <c r="CM68" i="1"/>
  <c r="CO68" i="1"/>
  <c r="O63" i="1"/>
  <c r="AH68" i="1"/>
  <c r="M68" i="1"/>
  <c r="Y86" i="1"/>
  <c r="J122" i="1"/>
  <c r="L122" i="1"/>
  <c r="J166" i="1"/>
  <c r="BN66" i="1"/>
  <c r="BA67" i="1"/>
  <c r="BF78" i="1"/>
  <c r="BA79" i="1"/>
  <c r="I84" i="1"/>
  <c r="F85" i="1"/>
  <c r="BF84" i="1"/>
  <c r="BA85" i="1"/>
  <c r="F89" i="1"/>
  <c r="P87" i="1"/>
  <c r="F91" i="1"/>
  <c r="BF137" i="1"/>
  <c r="BA138" i="1"/>
  <c r="I139" i="1"/>
  <c r="F140" i="1"/>
  <c r="BK139" i="1"/>
  <c r="BA140" i="1"/>
  <c r="BA81" i="1"/>
  <c r="CA136" i="1"/>
  <c r="BA91" i="1"/>
  <c r="BK87" i="1"/>
  <c r="BK144" i="1"/>
  <c r="CA91" i="1"/>
  <c r="F138" i="1"/>
  <c r="CE24" i="1"/>
  <c r="BF40" i="1"/>
  <c r="BK47" i="1"/>
  <c r="P50" i="1"/>
  <c r="F51" i="1"/>
  <c r="T68" i="1"/>
  <c r="F73" i="1"/>
  <c r="I127" i="1"/>
  <c r="BN127" i="1"/>
  <c r="I131" i="1"/>
  <c r="F146" i="1"/>
  <c r="F154" i="1"/>
  <c r="F145" i="1"/>
  <c r="O122" i="1"/>
  <c r="BA129" i="1"/>
  <c r="F128" i="1"/>
  <c r="F124" i="1"/>
  <c r="AE71" i="1"/>
  <c r="T63" i="1"/>
  <c r="F65" i="1"/>
  <c r="I64" i="1"/>
  <c r="F28" i="1"/>
  <c r="F220" i="1" l="1"/>
  <c r="X157" i="1"/>
  <c r="CD157" i="1"/>
  <c r="R157" i="1"/>
  <c r="AR157" i="1"/>
  <c r="CA283" i="1"/>
  <c r="AE283" i="1"/>
  <c r="AI157" i="1"/>
  <c r="AH223" i="1"/>
  <c r="BA297" i="1"/>
  <c r="F297" i="1"/>
  <c r="CA297" i="1"/>
  <c r="BA220" i="1"/>
  <c r="BA283" i="1"/>
  <c r="H104" i="1"/>
  <c r="CN310" i="1"/>
  <c r="O157" i="1"/>
  <c r="BF104" i="1"/>
  <c r="G157" i="1"/>
  <c r="E226" i="1"/>
  <c r="AZ157" i="1"/>
  <c r="CA220" i="1"/>
  <c r="AH157" i="1"/>
  <c r="CK104" i="1"/>
  <c r="BB104" i="1"/>
  <c r="I104" i="1"/>
  <c r="P104" i="1"/>
  <c r="BK157" i="1"/>
  <c r="BN157" i="1"/>
  <c r="AE104" i="1"/>
  <c r="CE157" i="1"/>
  <c r="BN104" i="1"/>
  <c r="N157" i="1"/>
  <c r="BB157" i="1"/>
  <c r="T157" i="1"/>
  <c r="BF157" i="1"/>
  <c r="H157" i="1"/>
  <c r="CB104" i="1"/>
  <c r="U104" i="1"/>
  <c r="BK104" i="1"/>
  <c r="CE104" i="1"/>
  <c r="CA90" i="1"/>
  <c r="F90" i="1"/>
  <c r="BA90" i="1"/>
  <c r="F292" i="1"/>
  <c r="BB60" i="1"/>
  <c r="BN60" i="1"/>
  <c r="CK60" i="1"/>
  <c r="BF60" i="1"/>
  <c r="CE60" i="1"/>
  <c r="AE60" i="1"/>
  <c r="U60" i="1"/>
  <c r="BK60" i="1"/>
  <c r="P60" i="1"/>
  <c r="F301" i="1"/>
  <c r="F300" i="1" s="1"/>
  <c r="CB60" i="1"/>
  <c r="I60" i="1"/>
  <c r="H60" i="1"/>
  <c r="G60" i="1"/>
  <c r="I300" i="1"/>
  <c r="BA117" i="1"/>
  <c r="CA105" i="1"/>
  <c r="F117" i="1"/>
  <c r="CA117" i="1"/>
  <c r="BA105" i="1"/>
  <c r="F105" i="1"/>
  <c r="AX17" i="1"/>
  <c r="CB101" i="1"/>
  <c r="AQ68" i="1"/>
  <c r="W17" i="1"/>
  <c r="CA137" i="1"/>
  <c r="CA112" i="1"/>
  <c r="J282" i="1"/>
  <c r="AP17" i="1"/>
  <c r="BZ245" i="1"/>
  <c r="AZ17" i="1"/>
  <c r="BZ77" i="1"/>
  <c r="CA52" i="1"/>
  <c r="BZ116" i="1"/>
  <c r="CA71" i="1"/>
  <c r="E141" i="1"/>
  <c r="BZ124" i="1"/>
  <c r="F218" i="1"/>
  <c r="CB127" i="1"/>
  <c r="BZ75" i="1"/>
  <c r="AE127" i="1"/>
  <c r="F112" i="1"/>
  <c r="BZ85" i="1"/>
  <c r="BB101" i="1"/>
  <c r="F135" i="1"/>
  <c r="BZ251" i="1"/>
  <c r="I98" i="1"/>
  <c r="CE101" i="1"/>
  <c r="BZ230" i="1"/>
  <c r="BZ216" i="1"/>
  <c r="BZ237" i="1"/>
  <c r="F304" i="1"/>
  <c r="F121" i="1"/>
  <c r="H63" i="1"/>
  <c r="CD143" i="1"/>
  <c r="CD68" i="1"/>
  <c r="AK17" i="1"/>
  <c r="R17" i="1"/>
  <c r="CA218" i="1"/>
  <c r="AA68" i="1"/>
  <c r="F43" i="1"/>
  <c r="E100" i="1"/>
  <c r="CA186" i="1"/>
  <c r="BZ196" i="1"/>
  <c r="CA167" i="1"/>
  <c r="AS122" i="1"/>
  <c r="AR143" i="1"/>
  <c r="CA190" i="1"/>
  <c r="BK223" i="1"/>
  <c r="AE120" i="1"/>
  <c r="H86" i="1"/>
  <c r="F148" i="1"/>
  <c r="CA123" i="1"/>
  <c r="E270" i="1"/>
  <c r="CA56" i="1"/>
  <c r="CA306" i="1"/>
  <c r="E238" i="1"/>
  <c r="U279" i="1"/>
  <c r="AE279" i="1"/>
  <c r="E254" i="1"/>
  <c r="E250" i="1"/>
  <c r="BF223" i="1"/>
  <c r="BZ258" i="1"/>
  <c r="BN223" i="1"/>
  <c r="F306" i="1"/>
  <c r="BA300" i="1"/>
  <c r="BZ244" i="1"/>
  <c r="F275" i="1"/>
  <c r="E251" i="1"/>
  <c r="CA304" i="1"/>
  <c r="BZ307" i="1"/>
  <c r="BA280" i="1"/>
  <c r="BN213" i="1"/>
  <c r="BB279" i="1"/>
  <c r="BA277" i="1"/>
  <c r="BZ224" i="1"/>
  <c r="CB213" i="1"/>
  <c r="BZ252" i="1"/>
  <c r="BZ246" i="1"/>
  <c r="BZ232" i="1"/>
  <c r="BA306" i="1"/>
  <c r="BZ249" i="1"/>
  <c r="CA308" i="1"/>
  <c r="BZ212" i="1"/>
  <c r="BN279" i="1"/>
  <c r="CA261" i="1"/>
  <c r="E265" i="1"/>
  <c r="E268" i="1"/>
  <c r="E267" i="1"/>
  <c r="CA277" i="1"/>
  <c r="BZ265" i="1"/>
  <c r="BA308" i="1"/>
  <c r="BZ267" i="1"/>
  <c r="BZ248" i="1"/>
  <c r="BZ168" i="1"/>
  <c r="I179" i="1"/>
  <c r="O166" i="1"/>
  <c r="BZ276" i="1"/>
  <c r="F172" i="1"/>
  <c r="BZ160" i="1"/>
  <c r="E244" i="1"/>
  <c r="E269" i="1"/>
  <c r="BZ242" i="1"/>
  <c r="BZ226" i="1"/>
  <c r="BB213" i="1"/>
  <c r="BK213" i="1"/>
  <c r="CA275" i="1"/>
  <c r="BZ219" i="1"/>
  <c r="BZ254" i="1"/>
  <c r="BA188" i="1"/>
  <c r="BZ178" i="1"/>
  <c r="BZ270" i="1"/>
  <c r="BZ170" i="1"/>
  <c r="BZ211" i="1"/>
  <c r="BZ243" i="1"/>
  <c r="CK213" i="1"/>
  <c r="E176" i="1"/>
  <c r="BZ256" i="1"/>
  <c r="U161" i="1"/>
  <c r="BZ197" i="1"/>
  <c r="E307" i="1"/>
  <c r="F163" i="1"/>
  <c r="BA261" i="1"/>
  <c r="BZ303" i="1"/>
  <c r="BF143" i="1"/>
  <c r="E253" i="1"/>
  <c r="BB223" i="1"/>
  <c r="BA187" i="1"/>
  <c r="F277" i="1"/>
  <c r="BZ133" i="1"/>
  <c r="H179" i="1"/>
  <c r="AZ143" i="1"/>
  <c r="E153" i="1"/>
  <c r="BA172" i="1"/>
  <c r="BZ191" i="1"/>
  <c r="E252" i="1"/>
  <c r="E264" i="1"/>
  <c r="I279" i="1"/>
  <c r="BZ238" i="1"/>
  <c r="P279" i="1"/>
  <c r="BZ183" i="1"/>
  <c r="BZ255" i="1"/>
  <c r="BK279" i="1"/>
  <c r="BA275" i="1"/>
  <c r="BZ207" i="1"/>
  <c r="BZ233" i="1"/>
  <c r="AM217" i="1"/>
  <c r="E298" i="1"/>
  <c r="BZ206" i="1"/>
  <c r="BZ274" i="1"/>
  <c r="CB98" i="1"/>
  <c r="BZ278" i="1"/>
  <c r="CA139" i="1"/>
  <c r="BZ65" i="1"/>
  <c r="CA61" i="1"/>
  <c r="F54" i="1"/>
  <c r="F38" i="1"/>
  <c r="E126" i="1"/>
  <c r="E258" i="1"/>
  <c r="E113" i="1"/>
  <c r="BK166" i="1"/>
  <c r="BZ113" i="1"/>
  <c r="BA218" i="1"/>
  <c r="E278" i="1"/>
  <c r="E155" i="1"/>
  <c r="CA169" i="1"/>
  <c r="E230" i="1"/>
  <c r="F129" i="1"/>
  <c r="BZ208" i="1"/>
  <c r="E246" i="1"/>
  <c r="E200" i="1"/>
  <c r="BF213" i="1"/>
  <c r="BA99" i="1"/>
  <c r="BZ209" i="1"/>
  <c r="BZ222" i="1"/>
  <c r="I213" i="1"/>
  <c r="BZ100" i="1"/>
  <c r="BZ205" i="1"/>
  <c r="E149" i="1"/>
  <c r="CA295" i="1"/>
  <c r="BA175" i="1"/>
  <c r="E233" i="1"/>
  <c r="BZ198" i="1"/>
  <c r="BZ296" i="1"/>
  <c r="F175" i="1"/>
  <c r="BZ210" i="1"/>
  <c r="N17" i="1"/>
  <c r="U143" i="1"/>
  <c r="P179" i="1"/>
  <c r="CA172" i="1"/>
  <c r="J223" i="1"/>
  <c r="BN143" i="1"/>
  <c r="BZ173" i="1"/>
  <c r="AE40" i="1"/>
  <c r="CA99" i="1"/>
  <c r="AE20" i="1"/>
  <c r="F21" i="1"/>
  <c r="CF217" i="1"/>
  <c r="F81" i="1"/>
  <c r="L217" i="1"/>
  <c r="AM17" i="1"/>
  <c r="AU217" i="1"/>
  <c r="S217" i="1"/>
  <c r="BZ140" i="1"/>
  <c r="BZ37" i="1"/>
  <c r="CD17" i="1"/>
  <c r="CA58" i="1"/>
  <c r="Y17" i="1"/>
  <c r="AC223" i="1"/>
  <c r="F192" i="1"/>
  <c r="E191" i="1"/>
  <c r="BZ96" i="1"/>
  <c r="BA302" i="1"/>
  <c r="E224" i="1"/>
  <c r="AE101" i="1"/>
  <c r="BZ43" i="1"/>
  <c r="BB98" i="1"/>
  <c r="F52" i="1"/>
  <c r="CK98" i="1"/>
  <c r="BA190" i="1"/>
  <c r="BB166" i="1"/>
  <c r="F109" i="1"/>
  <c r="BZ132" i="1"/>
  <c r="BZ180" i="1"/>
  <c r="BZ200" i="1"/>
  <c r="BZ141" i="1"/>
  <c r="BZ103" i="1"/>
  <c r="BZ154" i="1"/>
  <c r="BZ171" i="1"/>
  <c r="CA182" i="1"/>
  <c r="BZ193" i="1"/>
  <c r="E195" i="1"/>
  <c r="BZ215" i="1"/>
  <c r="BZ36" i="1"/>
  <c r="BZ83" i="1"/>
  <c r="BA192" i="1"/>
  <c r="CE213" i="1"/>
  <c r="BZ174" i="1"/>
  <c r="P213" i="1"/>
  <c r="E198" i="1"/>
  <c r="F186" i="1"/>
  <c r="CA175" i="1"/>
  <c r="CA74" i="1"/>
  <c r="E184" i="1"/>
  <c r="CA84" i="1"/>
  <c r="E247" i="1"/>
  <c r="BF98" i="1"/>
  <c r="CA80" i="1"/>
  <c r="BZ73" i="1"/>
  <c r="E174" i="1"/>
  <c r="F170" i="1"/>
  <c r="BZ142" i="1"/>
  <c r="BZ187" i="1"/>
  <c r="F302" i="1"/>
  <c r="BZ305" i="1"/>
  <c r="CE279" i="1"/>
  <c r="BZ269" i="1"/>
  <c r="U101" i="1"/>
  <c r="CA300" i="1"/>
  <c r="U202" i="1"/>
  <c r="T223" i="1"/>
  <c r="BS217" i="1"/>
  <c r="BC217" i="1"/>
  <c r="AE151" i="1"/>
  <c r="BG217" i="1"/>
  <c r="AI17" i="1"/>
  <c r="F18" i="1"/>
  <c r="CA18" i="1"/>
  <c r="F66" i="1"/>
  <c r="BA64" i="1"/>
  <c r="BZ57" i="1"/>
  <c r="BZ55" i="1"/>
  <c r="BA45" i="1"/>
  <c r="CA109" i="1"/>
  <c r="F45" i="1"/>
  <c r="BA18" i="1"/>
  <c r="E53" i="1"/>
  <c r="H166" i="1"/>
  <c r="BN166" i="1"/>
  <c r="CK179" i="1"/>
  <c r="F74" i="1"/>
  <c r="J143" i="1"/>
  <c r="CA102" i="1"/>
  <c r="F188" i="1"/>
  <c r="CA194" i="1"/>
  <c r="BZ53" i="1"/>
  <c r="BA151" i="1"/>
  <c r="E150" i="1"/>
  <c r="BA120" i="1"/>
  <c r="CA202" i="1"/>
  <c r="F167" i="1"/>
  <c r="Z223" i="1"/>
  <c r="CA302" i="1"/>
  <c r="CK166" i="1"/>
  <c r="BZ181" i="1"/>
  <c r="CE223" i="1"/>
  <c r="BD217" i="1"/>
  <c r="AS217" i="1"/>
  <c r="M217" i="1"/>
  <c r="O143" i="1"/>
  <c r="P122" i="1"/>
  <c r="AM122" i="1"/>
  <c r="AE63" i="1"/>
  <c r="BZ298" i="1"/>
  <c r="BZ95" i="1"/>
  <c r="CB63" i="1"/>
  <c r="BA169" i="1"/>
  <c r="F115" i="1"/>
  <c r="AZ223" i="1"/>
  <c r="Y223" i="1"/>
  <c r="F37" i="1"/>
  <c r="BZ257" i="1"/>
  <c r="BA295" i="1"/>
  <c r="BA112" i="1"/>
  <c r="BZ153" i="1"/>
  <c r="CK101" i="1"/>
  <c r="E183" i="1"/>
  <c r="BZ309" i="1"/>
  <c r="BZ268" i="1"/>
  <c r="BF279" i="1"/>
  <c r="BZ264" i="1"/>
  <c r="BZ176" i="1"/>
  <c r="BA148" i="1"/>
  <c r="E274" i="1"/>
  <c r="BK101" i="1"/>
  <c r="E281" i="1"/>
  <c r="BA71" i="1"/>
  <c r="BZ67" i="1"/>
  <c r="BB63" i="1"/>
  <c r="CA38" i="1"/>
  <c r="E276" i="1"/>
  <c r="BA69" i="1"/>
  <c r="F58" i="1"/>
  <c r="F56" i="1"/>
  <c r="BA52" i="1"/>
  <c r="F280" i="1"/>
  <c r="BZ29" i="1"/>
  <c r="I101" i="1"/>
  <c r="G143" i="1"/>
  <c r="BX17" i="1"/>
  <c r="E242" i="1"/>
  <c r="E215" i="1"/>
  <c r="BZ72" i="1"/>
  <c r="I40" i="1"/>
  <c r="BZ88" i="1"/>
  <c r="F82" i="1"/>
  <c r="BA58" i="1"/>
  <c r="CA45" i="1"/>
  <c r="BZ204" i="1"/>
  <c r="BZ201" i="1"/>
  <c r="E132" i="1"/>
  <c r="E196" i="1"/>
  <c r="CD122" i="1"/>
  <c r="BZ121" i="1"/>
  <c r="BA214" i="1"/>
  <c r="CE122" i="1"/>
  <c r="BZ162" i="1"/>
  <c r="CA188" i="1"/>
  <c r="CA76" i="1"/>
  <c r="CK143" i="1"/>
  <c r="BZ156" i="1"/>
  <c r="CA177" i="1"/>
  <c r="E189" i="1"/>
  <c r="K17" i="1"/>
  <c r="F99" i="1"/>
  <c r="BB143" i="1"/>
  <c r="E203" i="1"/>
  <c r="F177" i="1"/>
  <c r="E219" i="1"/>
  <c r="E181" i="1"/>
  <c r="CE143" i="1"/>
  <c r="CA129" i="1"/>
  <c r="BZ126" i="1"/>
  <c r="CA115" i="1"/>
  <c r="BK98" i="1"/>
  <c r="F295" i="1"/>
  <c r="F261" i="1"/>
  <c r="BZ62" i="1"/>
  <c r="BZ149" i="1"/>
  <c r="CA64" i="1"/>
  <c r="BZ138" i="1"/>
  <c r="BZ92" i="1"/>
  <c r="BA76" i="1"/>
  <c r="BZ89" i="1"/>
  <c r="F78" i="1"/>
  <c r="BZ150" i="1"/>
  <c r="BZ184" i="1"/>
  <c r="I151" i="1"/>
  <c r="CK279" i="1"/>
  <c r="BZ203" i="1"/>
  <c r="AE24" i="1"/>
  <c r="BB122" i="1"/>
  <c r="CB166" i="1"/>
  <c r="BB179" i="1"/>
  <c r="E133" i="1"/>
  <c r="BA123" i="1"/>
  <c r="E156" i="1"/>
  <c r="U20" i="1"/>
  <c r="CA87" i="1"/>
  <c r="E216" i="1"/>
  <c r="E178" i="1"/>
  <c r="E296" i="1"/>
  <c r="CA131" i="1"/>
  <c r="CA120" i="1"/>
  <c r="BZ81" i="1"/>
  <c r="I169" i="1"/>
  <c r="CB49" i="1"/>
  <c r="BK179" i="1"/>
  <c r="BA182" i="1"/>
  <c r="E19" i="1"/>
  <c r="F22" i="1"/>
  <c r="CA54" i="1"/>
  <c r="CA214" i="1"/>
  <c r="CA148" i="1"/>
  <c r="CA192" i="1"/>
  <c r="F102" i="1"/>
  <c r="I49" i="1"/>
  <c r="BZ189" i="1"/>
  <c r="CE179" i="1"/>
  <c r="F214" i="1"/>
  <c r="BZ110" i="1"/>
  <c r="E303" i="1"/>
  <c r="BB86" i="1"/>
  <c r="BZ185" i="1"/>
  <c r="G122" i="1"/>
  <c r="E62" i="1"/>
  <c r="E201" i="1"/>
  <c r="E185" i="1"/>
  <c r="F182" i="1"/>
  <c r="E173" i="1"/>
  <c r="E57" i="1"/>
  <c r="BA131" i="1"/>
  <c r="F61" i="1"/>
  <c r="BF179" i="1"/>
  <c r="E72" i="1"/>
  <c r="BZ39" i="1"/>
  <c r="E41" i="1"/>
  <c r="F194" i="1"/>
  <c r="BK282" i="1"/>
  <c r="E171" i="1"/>
  <c r="U122" i="1"/>
  <c r="CA82" i="1"/>
  <c r="E73" i="1"/>
  <c r="BZ19" i="1"/>
  <c r="BZ59" i="1"/>
  <c r="CA66" i="1"/>
  <c r="E29" i="1"/>
  <c r="E39" i="1"/>
  <c r="BA167" i="1"/>
  <c r="BZ155" i="1"/>
  <c r="BZ125" i="1"/>
  <c r="U98" i="1"/>
  <c r="BZ199" i="1"/>
  <c r="CB236" i="1"/>
  <c r="BZ25" i="1"/>
  <c r="CA40" i="1"/>
  <c r="G68" i="1"/>
  <c r="E55" i="1"/>
  <c r="BN194" i="1"/>
  <c r="AE161" i="1"/>
  <c r="E193" i="1"/>
  <c r="BA158" i="1"/>
  <c r="BF282" i="1"/>
  <c r="AG217" i="1"/>
  <c r="CM217" i="1"/>
  <c r="AR217" i="1"/>
  <c r="E206" i="1"/>
  <c r="BL217" i="1"/>
  <c r="AK122" i="1"/>
  <c r="AW282" i="1"/>
  <c r="BE217" i="1"/>
  <c r="BX217" i="1"/>
  <c r="U111" i="1"/>
  <c r="BA202" i="1"/>
  <c r="BA161" i="1"/>
  <c r="BA74" i="1"/>
  <c r="BZ42" i="1"/>
  <c r="E162" i="1"/>
  <c r="BZ240" i="1"/>
  <c r="BZ281" i="1"/>
  <c r="CA280" i="1"/>
  <c r="BZ195" i="1"/>
  <c r="BZ292" i="1"/>
  <c r="BN24" i="1"/>
  <c r="G49" i="1"/>
  <c r="BY179" i="1"/>
  <c r="F190" i="1"/>
  <c r="G63" i="1"/>
  <c r="CB279" i="1"/>
  <c r="BA236" i="1"/>
  <c r="BA61" i="1"/>
  <c r="BN186" i="1"/>
  <c r="AE213" i="1"/>
  <c r="BA102" i="1"/>
  <c r="BZ51" i="1"/>
  <c r="CA50" i="1"/>
  <c r="G17" i="1"/>
  <c r="E256" i="1"/>
  <c r="E103" i="1"/>
  <c r="U158" i="1"/>
  <c r="G101" i="1"/>
  <c r="F47" i="1"/>
  <c r="E33" i="1"/>
  <c r="E204" i="1"/>
  <c r="E59" i="1"/>
  <c r="BA54" i="1"/>
  <c r="U49" i="1"/>
  <c r="E125" i="1"/>
  <c r="G166" i="1"/>
  <c r="CB78" i="1"/>
  <c r="E42" i="1"/>
  <c r="P40" i="1"/>
  <c r="AI122" i="1"/>
  <c r="P143" i="1"/>
  <c r="I111" i="1"/>
  <c r="AW217" i="1"/>
  <c r="BH217" i="1"/>
  <c r="E257" i="1"/>
  <c r="BZ44" i="1"/>
  <c r="BT217" i="1"/>
  <c r="Q217" i="1"/>
  <c r="F70" i="1"/>
  <c r="AD217" i="1"/>
  <c r="F31" i="1"/>
  <c r="BA38" i="1"/>
  <c r="AE49" i="1"/>
  <c r="CA35" i="1"/>
  <c r="F26" i="1"/>
  <c r="CK49" i="1"/>
  <c r="U40" i="1"/>
  <c r="BF49" i="1"/>
  <c r="F76" i="1"/>
  <c r="BK68" i="1"/>
  <c r="E88" i="1"/>
  <c r="P68" i="1"/>
  <c r="BP217" i="1"/>
  <c r="F44" i="1"/>
  <c r="BA21" i="1"/>
  <c r="BB17" i="1"/>
  <c r="CE49" i="1"/>
  <c r="E36" i="1"/>
  <c r="AQ217" i="1"/>
  <c r="AX217" i="1"/>
  <c r="CK86" i="1"/>
  <c r="CK282" i="1"/>
  <c r="AH17" i="1"/>
  <c r="H217" i="1"/>
  <c r="BZ26" i="1"/>
  <c r="BZ34" i="1"/>
  <c r="U166" i="1"/>
  <c r="BO217" i="1"/>
  <c r="CE68" i="1"/>
  <c r="CA259" i="1"/>
  <c r="AS143" i="1"/>
  <c r="E77" i="1"/>
  <c r="BI217" i="1"/>
  <c r="CO217" i="1"/>
  <c r="AP217" i="1"/>
  <c r="BA50" i="1"/>
  <c r="I236" i="1"/>
  <c r="BZ41" i="1"/>
  <c r="P63" i="1"/>
  <c r="BB49" i="1"/>
  <c r="BN282" i="1"/>
  <c r="AZ111" i="1"/>
  <c r="G179" i="1"/>
  <c r="AE236" i="1"/>
  <c r="BB68" i="1"/>
  <c r="AB217" i="1"/>
  <c r="CC217" i="1"/>
  <c r="K217" i="1"/>
  <c r="BZ28" i="1"/>
  <c r="CA31" i="1"/>
  <c r="CK17" i="1"/>
  <c r="BR217" i="1"/>
  <c r="BZ21" i="1"/>
  <c r="BN49" i="1"/>
  <c r="BZ145" i="1"/>
  <c r="P282" i="1"/>
  <c r="AN217" i="1"/>
  <c r="CB24" i="1"/>
  <c r="I24" i="1"/>
  <c r="BK49" i="1"/>
  <c r="E27" i="1"/>
  <c r="CA144" i="1"/>
  <c r="BN68" i="1"/>
  <c r="CB179" i="1"/>
  <c r="G217" i="1"/>
  <c r="U236" i="1"/>
  <c r="F35" i="1"/>
  <c r="U282" i="1"/>
  <c r="AB179" i="1"/>
  <c r="CA79" i="1"/>
  <c r="AV217" i="1"/>
  <c r="AF217" i="1"/>
  <c r="H143" i="1"/>
  <c r="O17" i="1"/>
  <c r="E25" i="1"/>
  <c r="BA56" i="1"/>
  <c r="BF86" i="1"/>
  <c r="BB282" i="1"/>
  <c r="AE86" i="1"/>
  <c r="I122" i="1"/>
  <c r="E239" i="1"/>
  <c r="BZ23" i="1"/>
  <c r="E146" i="1"/>
  <c r="BA47" i="1"/>
  <c r="BA139" i="1"/>
  <c r="BA137" i="1"/>
  <c r="P86" i="1"/>
  <c r="BA84" i="1"/>
  <c r="I86" i="1"/>
  <c r="E208" i="1"/>
  <c r="I63" i="1"/>
  <c r="BK17" i="1"/>
  <c r="BA40" i="1"/>
  <c r="BK122" i="1"/>
  <c r="BF122" i="1"/>
  <c r="E89" i="1"/>
  <c r="BA87" i="1"/>
  <c r="E205" i="1"/>
  <c r="CB86" i="1"/>
  <c r="E75" i="1"/>
  <c r="E255" i="1"/>
  <c r="E207" i="1"/>
  <c r="E248" i="1"/>
  <c r="BZ239" i="1"/>
  <c r="E147" i="1"/>
  <c r="BA135" i="1"/>
  <c r="E34" i="1"/>
  <c r="CI282" i="1"/>
  <c r="BF166" i="1"/>
  <c r="AT217" i="1"/>
  <c r="AL217" i="1"/>
  <c r="F232" i="1"/>
  <c r="BY217" i="1"/>
  <c r="BQ217" i="1"/>
  <c r="CA152" i="1"/>
  <c r="CB151" i="1"/>
  <c r="AJ122" i="1"/>
  <c r="H122" i="1"/>
  <c r="BF111" i="1"/>
  <c r="BF101" i="1"/>
  <c r="F137" i="1"/>
  <c r="BK86" i="1"/>
  <c r="U86" i="1"/>
  <c r="BA66" i="1"/>
  <c r="E249" i="1"/>
  <c r="BA144" i="1"/>
  <c r="BZ27" i="1"/>
  <c r="E23" i="1"/>
  <c r="R223" i="1"/>
  <c r="BZ253" i="1"/>
  <c r="F212" i="1"/>
  <c r="K68" i="1"/>
  <c r="BA199" i="1"/>
  <c r="AA223" i="1"/>
  <c r="I161" i="1"/>
  <c r="H17" i="1"/>
  <c r="BZ147" i="1"/>
  <c r="BZ146" i="1"/>
  <c r="CB111" i="1"/>
  <c r="BN98" i="1"/>
  <c r="CK63" i="1"/>
  <c r="CO282" i="1"/>
  <c r="AO217" i="1"/>
  <c r="BN111" i="1"/>
  <c r="CK68" i="1"/>
  <c r="U69" i="1"/>
  <c r="CD223" i="1"/>
  <c r="CB158" i="1"/>
  <c r="CA159" i="1"/>
  <c r="AE158" i="1"/>
  <c r="F259" i="1"/>
  <c r="P158" i="1"/>
  <c r="H101" i="1"/>
  <c r="CE166" i="1"/>
  <c r="N143" i="1"/>
  <c r="BK111" i="1"/>
  <c r="P98" i="1"/>
  <c r="BK63" i="1"/>
  <c r="AE179" i="1"/>
  <c r="BF63" i="1"/>
  <c r="CE86" i="1"/>
  <c r="BZ33" i="1"/>
  <c r="BZ30" i="1"/>
  <c r="E210" i="1"/>
  <c r="E128" i="1"/>
  <c r="P49" i="1"/>
  <c r="CE17" i="1"/>
  <c r="BN63" i="1"/>
  <c r="E237" i="1"/>
  <c r="BZ93" i="1"/>
  <c r="BN86" i="1"/>
  <c r="BZ32" i="1"/>
  <c r="E245" i="1"/>
  <c r="E209" i="1"/>
  <c r="F260" i="1"/>
  <c r="BZ247" i="1"/>
  <c r="BA177" i="1"/>
  <c r="BZ22" i="1"/>
  <c r="CA20" i="1"/>
  <c r="CI217" i="1"/>
  <c r="BU217" i="1"/>
  <c r="BZ128" i="1"/>
  <c r="CE111" i="1"/>
  <c r="P111" i="1"/>
  <c r="P101" i="1"/>
  <c r="F64" i="1"/>
  <c r="BA127" i="1"/>
  <c r="BN122" i="1"/>
  <c r="E154" i="1"/>
  <c r="F71" i="1"/>
  <c r="BF17" i="1"/>
  <c r="BK143" i="1"/>
  <c r="E95" i="1"/>
  <c r="E32" i="1"/>
  <c r="E243" i="1"/>
  <c r="E211" i="1"/>
  <c r="E142" i="1"/>
  <c r="BX179" i="1"/>
  <c r="CK161" i="1"/>
  <c r="CA163" i="1"/>
  <c r="AK223" i="1"/>
  <c r="F160" i="1"/>
  <c r="H68" i="1"/>
  <c r="AE131" i="1"/>
  <c r="F134" i="1"/>
  <c r="AE98" i="1"/>
  <c r="AE69" i="1"/>
  <c r="BW217" i="1"/>
  <c r="U213" i="1"/>
  <c r="BN101" i="1"/>
  <c r="I80" i="1"/>
  <c r="CE63" i="1"/>
  <c r="CA260" i="1"/>
  <c r="BA197" i="1"/>
  <c r="BE111" i="1"/>
  <c r="X223" i="1"/>
  <c r="H49" i="1"/>
  <c r="BV217" i="1"/>
  <c r="P166" i="1"/>
  <c r="F152" i="1"/>
  <c r="CK111" i="1"/>
  <c r="CE98" i="1"/>
  <c r="U63" i="1"/>
  <c r="U24" i="1"/>
  <c r="E30" i="1"/>
  <c r="BZ134" i="1"/>
  <c r="E28" i="1"/>
  <c r="CE282" i="1"/>
  <c r="CB282" i="1"/>
  <c r="BZ301" i="1"/>
  <c r="BZ241" i="1"/>
  <c r="O223" i="1"/>
  <c r="N223" i="1"/>
  <c r="E180" i="1"/>
  <c r="CK223" i="1"/>
  <c r="BZ250" i="1"/>
  <c r="AJ217" i="1"/>
  <c r="AI223" i="1"/>
  <c r="W223" i="1"/>
  <c r="V223" i="1"/>
  <c r="E241" i="1"/>
  <c r="E240" i="1"/>
  <c r="E168" i="1"/>
  <c r="AE166" i="1"/>
  <c r="CK122" i="1"/>
  <c r="BZ130" i="1"/>
  <c r="E130" i="1"/>
  <c r="F159" i="1"/>
  <c r="I158" i="1"/>
  <c r="BA109" i="1"/>
  <c r="E110" i="1"/>
  <c r="BA82" i="1"/>
  <c r="E83" i="1"/>
  <c r="P236" i="1"/>
  <c r="E222" i="1"/>
  <c r="CA69" i="1"/>
  <c r="BZ70" i="1"/>
  <c r="CA47" i="1"/>
  <c r="BZ48" i="1"/>
  <c r="E138" i="1"/>
  <c r="E136" i="1"/>
  <c r="E93" i="1"/>
  <c r="E92" i="1"/>
  <c r="BA116" i="1"/>
  <c r="BB115" i="1"/>
  <c r="E96" i="1"/>
  <c r="E305" i="1"/>
  <c r="BA304" i="1"/>
  <c r="F308" i="1"/>
  <c r="E309" i="1"/>
  <c r="E51" i="1"/>
  <c r="F50" i="1"/>
  <c r="E48" i="1"/>
  <c r="CA135" i="1"/>
  <c r="BZ136" i="1"/>
  <c r="E140" i="1"/>
  <c r="F84" i="1"/>
  <c r="E85" i="1"/>
  <c r="BA78" i="1"/>
  <c r="E79" i="1"/>
  <c r="E67" i="1"/>
  <c r="F139" i="1"/>
  <c r="BZ91" i="1"/>
  <c r="BA80" i="1"/>
  <c r="E91" i="1"/>
  <c r="BF68" i="1"/>
  <c r="F87" i="1"/>
  <c r="F144" i="1"/>
  <c r="E145" i="1"/>
  <c r="E124" i="1"/>
  <c r="F123" i="1"/>
  <c r="E65" i="1"/>
  <c r="E301" i="1" l="1"/>
  <c r="BR310" i="1"/>
  <c r="BO310" i="1"/>
  <c r="BP310" i="1"/>
  <c r="BT310" i="1"/>
  <c r="AG310" i="1"/>
  <c r="BZ297" i="1"/>
  <c r="L310" i="1"/>
  <c r="D226" i="1"/>
  <c r="BA104" i="1"/>
  <c r="BV310" i="1"/>
  <c r="BQ310" i="1"/>
  <c r="BC310" i="1"/>
  <c r="BZ220" i="1"/>
  <c r="BS310" i="1"/>
  <c r="CF310" i="1"/>
  <c r="BW310" i="1"/>
  <c r="P157" i="1"/>
  <c r="AF310" i="1"/>
  <c r="AN310" i="1"/>
  <c r="BI310" i="1"/>
  <c r="BH310" i="1"/>
  <c r="E220" i="1"/>
  <c r="CK157" i="1"/>
  <c r="AO310" i="1"/>
  <c r="AL310" i="1"/>
  <c r="AV310" i="1"/>
  <c r="BL310" i="1"/>
  <c r="E297" i="1"/>
  <c r="F283" i="1"/>
  <c r="AT310" i="1"/>
  <c r="CC310" i="1"/>
  <c r="AD310" i="1"/>
  <c r="BZ283" i="1"/>
  <c r="M310" i="1"/>
  <c r="S310" i="1"/>
  <c r="I282" i="1"/>
  <c r="BU310" i="1"/>
  <c r="AB310" i="1"/>
  <c r="AU310" i="1"/>
  <c r="CI310" i="1"/>
  <c r="CB157" i="1"/>
  <c r="Q310" i="1"/>
  <c r="CM310" i="1"/>
  <c r="BD310" i="1"/>
  <c r="BG310" i="1"/>
  <c r="AH217" i="1"/>
  <c r="BE310" i="1"/>
  <c r="AW310" i="1"/>
  <c r="CA104" i="1"/>
  <c r="AR310" i="1"/>
  <c r="BY310" i="1"/>
  <c r="AS310" i="1"/>
  <c r="AQ310" i="1"/>
  <c r="AJ310" i="1"/>
  <c r="CO310" i="1"/>
  <c r="H310" i="1"/>
  <c r="AM310" i="1"/>
  <c r="AP310" i="1"/>
  <c r="G310" i="1"/>
  <c r="K310" i="1"/>
  <c r="BX310" i="1"/>
  <c r="AX310" i="1"/>
  <c r="I157" i="1"/>
  <c r="U157" i="1"/>
  <c r="BA157" i="1"/>
  <c r="AE157" i="1"/>
  <c r="F104" i="1"/>
  <c r="E292" i="1"/>
  <c r="F282" i="1"/>
  <c r="E90" i="1"/>
  <c r="BZ90" i="1"/>
  <c r="AE282" i="1"/>
  <c r="BA60" i="1"/>
  <c r="E99" i="1"/>
  <c r="CA60" i="1"/>
  <c r="D245" i="1"/>
  <c r="F60" i="1"/>
  <c r="BZ117" i="1"/>
  <c r="E105" i="1"/>
  <c r="E117" i="1"/>
  <c r="BZ105" i="1"/>
  <c r="E37" i="1"/>
  <c r="BK217" i="1"/>
  <c r="BZ84" i="1"/>
  <c r="BZ76" i="1"/>
  <c r="BZ115" i="1"/>
  <c r="F120" i="1"/>
  <c r="F101" i="1"/>
  <c r="CB122" i="1"/>
  <c r="E43" i="1"/>
  <c r="AE111" i="1"/>
  <c r="E121" i="1"/>
  <c r="BZ177" i="1"/>
  <c r="BZ74" i="1"/>
  <c r="E54" i="1"/>
  <c r="BZ109" i="1"/>
  <c r="F98" i="1"/>
  <c r="BZ52" i="1"/>
  <c r="E52" i="1"/>
  <c r="F169" i="1"/>
  <c r="E129" i="1"/>
  <c r="BZ64" i="1"/>
  <c r="E187" i="1"/>
  <c r="E306" i="1"/>
  <c r="E175" i="1"/>
  <c r="BZ308" i="1"/>
  <c r="BA279" i="1"/>
  <c r="BZ304" i="1"/>
  <c r="BZ306" i="1"/>
  <c r="BZ31" i="1"/>
  <c r="E56" i="1"/>
  <c r="E302" i="1"/>
  <c r="D178" i="1"/>
  <c r="CA127" i="1"/>
  <c r="E218" i="1"/>
  <c r="CA101" i="1"/>
  <c r="CA98" i="1"/>
  <c r="BZ99" i="1"/>
  <c r="E163" i="1"/>
  <c r="BZ167" i="1"/>
  <c r="BA186" i="1"/>
  <c r="CA111" i="1"/>
  <c r="E172" i="1"/>
  <c r="BZ87" i="1"/>
  <c r="BZ169" i="1"/>
  <c r="D203" i="1"/>
  <c r="D276" i="1"/>
  <c r="BF217" i="1"/>
  <c r="BN217" i="1"/>
  <c r="D254" i="1"/>
  <c r="E277" i="1"/>
  <c r="D244" i="1"/>
  <c r="BZ295" i="1"/>
  <c r="D230" i="1"/>
  <c r="D269" i="1"/>
  <c r="D270" i="1"/>
  <c r="D264" i="1"/>
  <c r="D296" i="1"/>
  <c r="D251" i="1"/>
  <c r="BZ275" i="1"/>
  <c r="BZ218" i="1"/>
  <c r="CE217" i="1"/>
  <c r="AZ217" i="1"/>
  <c r="AC217" i="1"/>
  <c r="D307" i="1"/>
  <c r="D265" i="1"/>
  <c r="D267" i="1"/>
  <c r="D196" i="1"/>
  <c r="E188" i="1"/>
  <c r="CA166" i="1"/>
  <c r="D252" i="1"/>
  <c r="D149" i="1"/>
  <c r="E182" i="1"/>
  <c r="I143" i="1"/>
  <c r="D184" i="1"/>
  <c r="BB217" i="1"/>
  <c r="D126" i="1"/>
  <c r="D125" i="1"/>
  <c r="E112" i="1"/>
  <c r="E214" i="1"/>
  <c r="D219" i="1"/>
  <c r="Z217" i="1"/>
  <c r="D181" i="1"/>
  <c r="D242" i="1"/>
  <c r="D298" i="1"/>
  <c r="CA213" i="1"/>
  <c r="D153" i="1"/>
  <c r="BZ190" i="1"/>
  <c r="D238" i="1"/>
  <c r="J217" i="1"/>
  <c r="BZ148" i="1"/>
  <c r="F127" i="1"/>
  <c r="D216" i="1"/>
  <c r="D278" i="1"/>
  <c r="E295" i="1"/>
  <c r="BA98" i="1"/>
  <c r="CA179" i="1"/>
  <c r="BZ112" i="1"/>
  <c r="D113" i="1"/>
  <c r="BZ302" i="1"/>
  <c r="F80" i="1"/>
  <c r="BA213" i="1"/>
  <c r="D246" i="1"/>
  <c r="D233" i="1"/>
  <c r="D201" i="1"/>
  <c r="I166" i="1"/>
  <c r="D72" i="1"/>
  <c r="BZ277" i="1"/>
  <c r="D189" i="1"/>
  <c r="D57" i="1"/>
  <c r="CA282" i="1"/>
  <c r="E81" i="1"/>
  <c r="T217" i="1"/>
  <c r="D258" i="1"/>
  <c r="U179" i="1"/>
  <c r="D132" i="1"/>
  <c r="D100" i="1"/>
  <c r="D174" i="1"/>
  <c r="BZ172" i="1"/>
  <c r="D224" i="1"/>
  <c r="BZ192" i="1"/>
  <c r="D176" i="1"/>
  <c r="BZ102" i="1"/>
  <c r="D141" i="1"/>
  <c r="D53" i="1"/>
  <c r="BZ300" i="1"/>
  <c r="E177" i="1"/>
  <c r="BZ56" i="1"/>
  <c r="AE17" i="1"/>
  <c r="AE143" i="1"/>
  <c r="BZ80" i="1"/>
  <c r="D268" i="1"/>
  <c r="BZ139" i="1"/>
  <c r="D191" i="1"/>
  <c r="D215" i="1"/>
  <c r="D150" i="1"/>
  <c r="E148" i="1"/>
  <c r="D133" i="1"/>
  <c r="E190" i="1"/>
  <c r="E261" i="1"/>
  <c r="D183" i="1"/>
  <c r="D198" i="1"/>
  <c r="BZ120" i="1"/>
  <c r="BZ175" i="1"/>
  <c r="D200" i="1"/>
  <c r="BZ214" i="1"/>
  <c r="BZ71" i="1"/>
  <c r="BZ202" i="1"/>
  <c r="D156" i="1"/>
  <c r="D185" i="1"/>
  <c r="Y217" i="1"/>
  <c r="BZ261" i="1"/>
  <c r="D274" i="1"/>
  <c r="E22" i="1"/>
  <c r="F20" i="1"/>
  <c r="E18" i="1"/>
  <c r="E45" i="1"/>
  <c r="D168" i="1"/>
  <c r="F151" i="1"/>
  <c r="BA166" i="1"/>
  <c r="F202" i="1"/>
  <c r="E44" i="1"/>
  <c r="E26" i="1"/>
  <c r="BZ35" i="1"/>
  <c r="F69" i="1"/>
  <c r="D257" i="1"/>
  <c r="E58" i="1"/>
  <c r="CA49" i="1"/>
  <c r="E192" i="1"/>
  <c r="D55" i="1"/>
  <c r="BZ123" i="1"/>
  <c r="E38" i="1"/>
  <c r="CA63" i="1"/>
  <c r="D19" i="1"/>
  <c r="D171" i="1"/>
  <c r="D62" i="1"/>
  <c r="D303" i="1"/>
  <c r="BZ137" i="1"/>
  <c r="BZ61" i="1"/>
  <c r="BZ129" i="1"/>
  <c r="E275" i="1"/>
  <c r="BZ66" i="1"/>
  <c r="D138" i="1"/>
  <c r="E74" i="1"/>
  <c r="CA78" i="1"/>
  <c r="U223" i="1"/>
  <c r="CB17" i="1"/>
  <c r="AE223" i="1"/>
  <c r="I223" i="1"/>
  <c r="E76" i="1"/>
  <c r="E21" i="1"/>
  <c r="D88" i="1"/>
  <c r="D204" i="1"/>
  <c r="E102" i="1"/>
  <c r="BA223" i="1"/>
  <c r="D206" i="1"/>
  <c r="CB223" i="1"/>
  <c r="D155" i="1"/>
  <c r="D29" i="1"/>
  <c r="BZ58" i="1"/>
  <c r="E71" i="1"/>
  <c r="BZ38" i="1"/>
  <c r="D173" i="1"/>
  <c r="BZ182" i="1"/>
  <c r="F213" i="1"/>
  <c r="BZ188" i="1"/>
  <c r="BZ45" i="1"/>
  <c r="F279" i="1"/>
  <c r="E280" i="1"/>
  <c r="BZ54" i="1"/>
  <c r="BZ186" i="1"/>
  <c r="E170" i="1"/>
  <c r="BZ82" i="1"/>
  <c r="E61" i="1"/>
  <c r="BZ194" i="1"/>
  <c r="D103" i="1"/>
  <c r="D193" i="1"/>
  <c r="D39" i="1"/>
  <c r="F24" i="1"/>
  <c r="CA24" i="1"/>
  <c r="E87" i="1"/>
  <c r="D59" i="1"/>
  <c r="BZ79" i="1"/>
  <c r="BA194" i="1"/>
  <c r="D27" i="1"/>
  <c r="D73" i="1"/>
  <c r="BZ144" i="1"/>
  <c r="BN17" i="1"/>
  <c r="F236" i="1"/>
  <c r="D75" i="1"/>
  <c r="E70" i="1"/>
  <c r="BZ18" i="1"/>
  <c r="D162" i="1"/>
  <c r="F40" i="1"/>
  <c r="BA24" i="1"/>
  <c r="BA122" i="1"/>
  <c r="BA20" i="1"/>
  <c r="I17" i="1"/>
  <c r="BN179" i="1"/>
  <c r="P17" i="1"/>
  <c r="BZ280" i="1"/>
  <c r="D281" i="1"/>
  <c r="D256" i="1"/>
  <c r="BZ50" i="1"/>
  <c r="CB68" i="1"/>
  <c r="D195" i="1"/>
  <c r="BA101" i="1"/>
  <c r="CA279" i="1"/>
  <c r="AE122" i="1"/>
  <c r="E300" i="1"/>
  <c r="D42" i="1"/>
  <c r="E31" i="1"/>
  <c r="D36" i="1"/>
  <c r="D77" i="1"/>
  <c r="D239" i="1"/>
  <c r="D32" i="1"/>
  <c r="BZ259" i="1"/>
  <c r="E135" i="1"/>
  <c r="D25" i="1"/>
  <c r="E35" i="1"/>
  <c r="D136" i="1"/>
  <c r="BZ40" i="1"/>
  <c r="D41" i="1"/>
  <c r="BA49" i="1"/>
  <c r="BA282" i="1"/>
  <c r="D96" i="1"/>
  <c r="BB111" i="1"/>
  <c r="D92" i="1"/>
  <c r="E152" i="1"/>
  <c r="E197" i="1"/>
  <c r="AK217" i="1"/>
  <c r="I68" i="1"/>
  <c r="D128" i="1"/>
  <c r="D253" i="1"/>
  <c r="CA236" i="1"/>
  <c r="D23" i="1"/>
  <c r="BA143" i="1"/>
  <c r="D249" i="1"/>
  <c r="BA63" i="1"/>
  <c r="CB143" i="1"/>
  <c r="D255" i="1"/>
  <c r="D247" i="1"/>
  <c r="U17" i="1"/>
  <c r="F49" i="1"/>
  <c r="BZ69" i="1"/>
  <c r="D140" i="1"/>
  <c r="D93" i="1"/>
  <c r="BA86" i="1"/>
  <c r="E137" i="1"/>
  <c r="BZ47" i="1"/>
  <c r="X217" i="1"/>
  <c r="E160" i="1"/>
  <c r="BZ163" i="1"/>
  <c r="CA161" i="1"/>
  <c r="D142" i="1"/>
  <c r="D243" i="1"/>
  <c r="D95" i="1"/>
  <c r="D154" i="1"/>
  <c r="AE68" i="1"/>
  <c r="D237" i="1"/>
  <c r="D30" i="1"/>
  <c r="E199" i="1"/>
  <c r="CA151" i="1"/>
  <c r="BZ152" i="1"/>
  <c r="D248" i="1"/>
  <c r="E64" i="1"/>
  <c r="CA86" i="1"/>
  <c r="BZ135" i="1"/>
  <c r="BZ260" i="1"/>
  <c r="F131" i="1"/>
  <c r="E134" i="1"/>
  <c r="BZ20" i="1"/>
  <c r="E260" i="1"/>
  <c r="CD217" i="1"/>
  <c r="U68" i="1"/>
  <c r="AA217" i="1"/>
  <c r="E212" i="1"/>
  <c r="R217" i="1"/>
  <c r="D34" i="1"/>
  <c r="D147" i="1"/>
  <c r="D207" i="1"/>
  <c r="D208" i="1"/>
  <c r="D146" i="1"/>
  <c r="D211" i="1"/>
  <c r="F63" i="1"/>
  <c r="D209" i="1"/>
  <c r="D210" i="1"/>
  <c r="D33" i="1"/>
  <c r="E259" i="1"/>
  <c r="BZ159" i="1"/>
  <c r="CA158" i="1"/>
  <c r="F161" i="1"/>
  <c r="E232" i="1"/>
  <c r="D205" i="1"/>
  <c r="D89" i="1"/>
  <c r="BZ131" i="1"/>
  <c r="D28" i="1"/>
  <c r="D301" i="1"/>
  <c r="P223" i="1"/>
  <c r="O217" i="1"/>
  <c r="N217" i="1"/>
  <c r="D180" i="1"/>
  <c r="D250" i="1"/>
  <c r="CK217" i="1"/>
  <c r="AI217" i="1"/>
  <c r="W217" i="1"/>
  <c r="V217" i="1"/>
  <c r="D241" i="1"/>
  <c r="D240" i="1"/>
  <c r="E167" i="1"/>
  <c r="D130" i="1"/>
  <c r="E109" i="1"/>
  <c r="D110" i="1"/>
  <c r="E82" i="1"/>
  <c r="D83" i="1"/>
  <c r="E159" i="1"/>
  <c r="F158" i="1"/>
  <c r="D222" i="1"/>
  <c r="E139" i="1"/>
  <c r="E116" i="1"/>
  <c r="BA115" i="1"/>
  <c r="F86" i="1"/>
  <c r="BA68" i="1"/>
  <c r="D305" i="1"/>
  <c r="E304" i="1"/>
  <c r="D309" i="1"/>
  <c r="E308" i="1"/>
  <c r="D91" i="1"/>
  <c r="D67" i="1"/>
  <c r="E66" i="1"/>
  <c r="E78" i="1"/>
  <c r="E84" i="1"/>
  <c r="D85" i="1"/>
  <c r="E47" i="1"/>
  <c r="D48" i="1"/>
  <c r="E50" i="1"/>
  <c r="D51" i="1"/>
  <c r="D145" i="1"/>
  <c r="E144" i="1"/>
  <c r="D124" i="1"/>
  <c r="E123" i="1"/>
  <c r="D65" i="1"/>
  <c r="CK310" i="1" l="1"/>
  <c r="BF310" i="1"/>
  <c r="AZ310" i="1"/>
  <c r="AK310" i="1"/>
  <c r="R310" i="1"/>
  <c r="CE310" i="1"/>
  <c r="N310" i="1"/>
  <c r="D297" i="1"/>
  <c r="AH310" i="1"/>
  <c r="O310" i="1"/>
  <c r="AA310" i="1"/>
  <c r="E283" i="1"/>
  <c r="BK310" i="1"/>
  <c r="BB310" i="1"/>
  <c r="CD310" i="1"/>
  <c r="J310" i="1"/>
  <c r="D37" i="1"/>
  <c r="E98" i="1"/>
  <c r="AI310" i="1"/>
  <c r="T310" i="1"/>
  <c r="AC310" i="1"/>
  <c r="Z310" i="1"/>
  <c r="Y310" i="1"/>
  <c r="X310" i="1"/>
  <c r="W310" i="1"/>
  <c r="V310" i="1"/>
  <c r="D261" i="1"/>
  <c r="BN310" i="1"/>
  <c r="D220" i="1"/>
  <c r="D292" i="1"/>
  <c r="E104" i="1"/>
  <c r="CA157" i="1"/>
  <c r="F157" i="1"/>
  <c r="BZ104" i="1"/>
  <c r="D90" i="1"/>
  <c r="BZ60" i="1"/>
  <c r="E60" i="1"/>
  <c r="D117" i="1"/>
  <c r="D105" i="1"/>
  <c r="D22" i="1"/>
  <c r="D43" i="1"/>
  <c r="D121" i="1"/>
  <c r="F111" i="1"/>
  <c r="E120" i="1"/>
  <c r="E127" i="1"/>
  <c r="D187" i="1"/>
  <c r="CA122" i="1"/>
  <c r="F166" i="1"/>
  <c r="BZ24" i="1"/>
  <c r="D177" i="1"/>
  <c r="BZ98" i="1"/>
  <c r="E20" i="1"/>
  <c r="D26" i="1"/>
  <c r="F143" i="1"/>
  <c r="E169" i="1"/>
  <c r="D129" i="1"/>
  <c r="D52" i="1"/>
  <c r="D175" i="1"/>
  <c r="D99" i="1"/>
  <c r="E80" i="1"/>
  <c r="D275" i="1"/>
  <c r="E186" i="1"/>
  <c r="D81" i="1"/>
  <c r="BZ111" i="1"/>
  <c r="D306" i="1"/>
  <c r="D295" i="1"/>
  <c r="D214" i="1"/>
  <c r="E213" i="1"/>
  <c r="D182" i="1"/>
  <c r="D277" i="1"/>
  <c r="BZ213" i="1"/>
  <c r="D167" i="1"/>
  <c r="CB217" i="1"/>
  <c r="F179" i="1"/>
  <c r="D188" i="1"/>
  <c r="D218" i="1"/>
  <c r="D112" i="1"/>
  <c r="BZ127" i="1"/>
  <c r="U217" i="1"/>
  <c r="AE217" i="1"/>
  <c r="D190" i="1"/>
  <c r="BZ166" i="1"/>
  <c r="D137" i="1"/>
  <c r="F68" i="1"/>
  <c r="D56" i="1"/>
  <c r="E40" i="1"/>
  <c r="D148" i="1"/>
  <c r="BZ101" i="1"/>
  <c r="F223" i="1"/>
  <c r="I217" i="1"/>
  <c r="D44" i="1"/>
  <c r="BZ63" i="1"/>
  <c r="CA68" i="1"/>
  <c r="D38" i="1"/>
  <c r="D21" i="1"/>
  <c r="D135" i="1"/>
  <c r="D76" i="1"/>
  <c r="BZ282" i="1"/>
  <c r="D74" i="1"/>
  <c r="D172" i="1"/>
  <c r="BZ78" i="1"/>
  <c r="D102" i="1"/>
  <c r="E279" i="1"/>
  <c r="D45" i="1"/>
  <c r="D31" i="1"/>
  <c r="D70" i="1"/>
  <c r="D71" i="1"/>
  <c r="BA179" i="1"/>
  <c r="D58" i="1"/>
  <c r="CA17" i="1"/>
  <c r="D192" i="1"/>
  <c r="BZ179" i="1"/>
  <c r="D170" i="1"/>
  <c r="BA217" i="1"/>
  <c r="E101" i="1"/>
  <c r="D302" i="1"/>
  <c r="D61" i="1"/>
  <c r="D18" i="1"/>
  <c r="D54" i="1"/>
  <c r="D79" i="1"/>
  <c r="F17" i="1"/>
  <c r="E69" i="1"/>
  <c r="BA17" i="1"/>
  <c r="BZ49" i="1"/>
  <c r="D280" i="1"/>
  <c r="BZ279" i="1"/>
  <c r="F122" i="1"/>
  <c r="BZ236" i="1"/>
  <c r="D35" i="1"/>
  <c r="E24" i="1"/>
  <c r="E236" i="1"/>
  <c r="E63" i="1"/>
  <c r="BZ158" i="1"/>
  <c r="D50" i="1"/>
  <c r="D308" i="1"/>
  <c r="E49" i="1"/>
  <c r="D66" i="1"/>
  <c r="E86" i="1"/>
  <c r="BA111" i="1"/>
  <c r="D259" i="1"/>
  <c r="BZ86" i="1"/>
  <c r="CA223" i="1"/>
  <c r="D144" i="1"/>
  <c r="E282" i="1"/>
  <c r="D232" i="1"/>
  <c r="D47" i="1"/>
  <c r="D64" i="1"/>
  <c r="D123" i="1"/>
  <c r="D84" i="1"/>
  <c r="D304" i="1"/>
  <c r="D109" i="1"/>
  <c r="D212" i="1"/>
  <c r="E202" i="1"/>
  <c r="D260" i="1"/>
  <c r="D199" i="1"/>
  <c r="D152" i="1"/>
  <c r="E151" i="1"/>
  <c r="D139" i="1"/>
  <c r="E131" i="1"/>
  <c r="D134" i="1"/>
  <c r="BZ151" i="1"/>
  <c r="BZ161" i="1"/>
  <c r="D163" i="1"/>
  <c r="D197" i="1"/>
  <c r="E194" i="1"/>
  <c r="D82" i="1"/>
  <c r="E161" i="1"/>
  <c r="CA143" i="1"/>
  <c r="D160" i="1"/>
  <c r="D87" i="1"/>
  <c r="D300" i="1"/>
  <c r="P217" i="1"/>
  <c r="D159" i="1"/>
  <c r="E158" i="1"/>
  <c r="D116" i="1"/>
  <c r="E115" i="1"/>
  <c r="P310" i="1" l="1"/>
  <c r="I310" i="1"/>
  <c r="CB310" i="1"/>
  <c r="AE310" i="1"/>
  <c r="U310" i="1"/>
  <c r="BA310" i="1"/>
  <c r="D283" i="1"/>
  <c r="D282" i="1" s="1"/>
  <c r="E157" i="1"/>
  <c r="BZ157" i="1"/>
  <c r="D104" i="1"/>
  <c r="D60" i="1"/>
  <c r="D127" i="1"/>
  <c r="D120" i="1"/>
  <c r="E166" i="1"/>
  <c r="D98" i="1"/>
  <c r="D186" i="1"/>
  <c r="D20" i="1"/>
  <c r="BZ17" i="1"/>
  <c r="BZ68" i="1"/>
  <c r="BZ122" i="1"/>
  <c r="D80" i="1"/>
  <c r="D213" i="1"/>
  <c r="F217" i="1"/>
  <c r="D78" i="1"/>
  <c r="D101" i="1"/>
  <c r="D69" i="1"/>
  <c r="D40" i="1"/>
  <c r="E223" i="1"/>
  <c r="D24" i="1"/>
  <c r="E68" i="1"/>
  <c r="BZ223" i="1"/>
  <c r="D169" i="1"/>
  <c r="D279" i="1"/>
  <c r="E122" i="1"/>
  <c r="E17" i="1"/>
  <c r="D236" i="1"/>
  <c r="D115" i="1"/>
  <c r="D49" i="1"/>
  <c r="D63" i="1"/>
  <c r="D86" i="1"/>
  <c r="D194" i="1"/>
  <c r="D202" i="1"/>
  <c r="D131" i="1"/>
  <c r="D151" i="1"/>
  <c r="E143" i="1"/>
  <c r="E111" i="1"/>
  <c r="D158" i="1"/>
  <c r="D161" i="1"/>
  <c r="CA217" i="1"/>
  <c r="E179" i="1"/>
  <c r="BZ143" i="1"/>
  <c r="CA310" i="1" l="1"/>
  <c r="F310" i="1"/>
  <c r="D223" i="1"/>
  <c r="D157" i="1"/>
  <c r="D17" i="1"/>
  <c r="BZ217" i="1"/>
  <c r="D68" i="1"/>
  <c r="D166" i="1"/>
  <c r="D122" i="1"/>
  <c r="E217" i="1"/>
  <c r="D111" i="1"/>
  <c r="D143" i="1"/>
  <c r="D179" i="1"/>
  <c r="BZ310" i="1" l="1"/>
  <c r="E310" i="1"/>
  <c r="D217" i="1"/>
  <c r="D310" i="1" l="1"/>
  <c r="D313" i="1" s="1"/>
</calcChain>
</file>

<file path=xl/sharedStrings.xml><?xml version="1.0" encoding="utf-8"?>
<sst xmlns="http://schemas.openxmlformats.org/spreadsheetml/2006/main" count="1062" uniqueCount="624">
  <si>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</si>
  <si>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</si>
  <si>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</si>
  <si>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</si>
  <si>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</si>
  <si>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</si>
  <si>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</si>
  <si>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</si>
  <si>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</si>
  <si>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</si>
  <si>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Оплата газа</t>
  </si>
  <si>
    <t>Книги и период. издания</t>
  </si>
  <si>
    <t>Стипендии</t>
  </si>
  <si>
    <t>Пенсии и пособия, возмещаемые из бюджета</t>
  </si>
  <si>
    <t>Денежные компенсации</t>
  </si>
  <si>
    <t>Всего</t>
  </si>
  <si>
    <t>Мягкий инвент. и обмундир.</t>
  </si>
  <si>
    <t>Проч. расх. мат-лы и предм. снаб-я</t>
  </si>
  <si>
    <t>ТРАНСП. УСЛУГИ</t>
  </si>
  <si>
    <t>ОПЛАТА КОММУН. УСЛУГ</t>
  </si>
  <si>
    <t>ПРОЧ. ТЕК. РАСХ. НА ЗАКУП. ТОВ. И ОПЛ. УСЛУГ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</si>
  <si>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</si>
  <si>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</si>
  <si>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</si>
  <si>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</si>
  <si>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</si>
  <si>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</si>
  <si>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Молоч. смеси для детей</t>
  </si>
  <si>
    <t>Проч. тр-ты на прод. и услуги</t>
  </si>
  <si>
    <t>Трансферты на произв. цели</t>
  </si>
  <si>
    <t>Тр-ты фин. учр. и др. орг-циям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</si>
  <si>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</si>
  <si>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</si>
  <si>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</si>
  <si>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Оплата квартир и комм. услуг</t>
  </si>
  <si>
    <t>Прочие тр-ты населению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</si>
  <si>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</si>
  <si>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</si>
  <si>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</si>
  <si>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</si>
  <si>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</si>
  <si>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</si>
  <si>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</si>
  <si>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</si>
  <si>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</si>
  <si>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</si>
  <si>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</si>
  <si>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</si>
  <si>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</si>
  <si>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</si>
  <si>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</si>
  <si>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</si>
  <si>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</si>
  <si>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</si>
  <si>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</si>
  <si>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</si>
  <si>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</si>
  <si>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</si>
  <si>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</si>
  <si>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</si>
  <si>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</si>
  <si>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</si>
  <si>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</si>
  <si>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</si>
  <si>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</si>
  <si>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</si>
  <si>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</si>
  <si>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</si>
  <si>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</si>
  <si>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</si>
  <si>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</si>
  <si>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</si>
  <si>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</si>
  <si>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</si>
  <si>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</si>
  <si>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</si>
  <si>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</si>
  <si>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</si>
  <si>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</si>
  <si>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</si>
  <si>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</si>
  <si>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</si>
  <si>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</si>
  <si>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</si>
  <si>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</si>
  <si>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</si>
  <si>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</si>
  <si>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</si>
  <si>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</si>
  <si>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</si>
  <si>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</si>
  <si>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</si>
  <si>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</si>
  <si>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</si>
  <si>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</si>
  <si>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</si>
  <si>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</si>
  <si>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</si>
  <si>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</si>
  <si>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</si>
  <si>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</si>
  <si>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</si>
  <si>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</si>
  <si>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</si>
  <si>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</si>
  <si>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</si>
  <si>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</si>
  <si>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</si>
  <si>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</si>
  <si>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</si>
  <si>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</si>
  <si>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</si>
  <si>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</si>
  <si>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</si>
  <si>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</si>
  <si>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</si>
  <si>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</si>
  <si>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</si>
  <si>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</si>
  <si>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</si>
  <si>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</si>
  <si>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</si>
  <si>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</si>
  <si>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</si>
  <si>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</si>
  <si>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</si>
  <si>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</si>
  <si>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</si>
  <si>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</si>
  <si>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</si>
  <si>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</si>
  <si>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</si>
  <si>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</si>
  <si>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</si>
  <si>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</si>
  <si>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</si>
  <si>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</si>
  <si>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</si>
  <si>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</si>
  <si>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</si>
  <si>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</si>
  <si>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</si>
  <si>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</si>
  <si>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</si>
  <si>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</si>
  <si>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</si>
  <si>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</si>
  <si>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</si>
  <si>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</si>
  <si>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</si>
  <si>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</si>
  <si>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</si>
  <si>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</si>
  <si>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</si>
  <si>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</si>
  <si>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</si>
  <si>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</si>
  <si>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</si>
  <si>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</si>
  <si>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</si>
  <si>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</si>
  <si>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</si>
  <si>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</si>
  <si>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</si>
  <si>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</si>
  <si>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</si>
  <si>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</si>
  <si>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</si>
  <si>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</si>
  <si>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</si>
  <si>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</si>
  <si>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</si>
  <si>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</si>
  <si>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</si>
  <si>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</si>
  <si>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</si>
  <si>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</si>
  <si>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</si>
  <si>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</si>
  <si>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</si>
  <si>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</si>
  <si>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</si>
  <si>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</si>
  <si>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</si>
  <si>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</si>
  <si>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</si>
  <si>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</si>
  <si>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</si>
  <si>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</si>
  <si>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</si>
  <si>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</si>
  <si>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</si>
  <si>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</si>
  <si>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</si>
  <si>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</si>
  <si>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</si>
  <si>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</si>
  <si>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</si>
  <si>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</si>
  <si>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</si>
  <si>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</si>
  <si>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</si>
  <si>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</si>
  <si>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</si>
  <si>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</si>
  <si>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</si>
  <si>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</si>
  <si>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</si>
  <si>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</si>
  <si>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</si>
  <si>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</si>
  <si>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</si>
  <si>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</si>
  <si>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</si>
  <si>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</si>
  <si>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</si>
  <si>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</si>
  <si>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</si>
  <si>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</si>
  <si>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</si>
  <si>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</si>
  <si>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</si>
  <si>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</si>
  <si>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</si>
  <si>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</si>
  <si>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</si>
  <si>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</si>
  <si>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</si>
  <si>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</si>
  <si>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</si>
  <si>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</si>
  <si>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</si>
  <si>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</si>
  <si>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</si>
  <si>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</si>
  <si>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</si>
  <si>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</si>
  <si>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</si>
  <si>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</si>
  <si>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</si>
  <si>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</si>
  <si>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</si>
  <si>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</si>
  <si>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</si>
  <si>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</si>
  <si>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</si>
  <si>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</si>
  <si>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</si>
  <si>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</si>
  <si>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</si>
  <si>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</si>
  <si>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</si>
  <si>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</si>
  <si>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</si>
  <si>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</si>
  <si>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</si>
  <si>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</si>
  <si>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</si>
  <si>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</si>
  <si>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</si>
  <si>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</si>
  <si>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</si>
  <si>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</si>
  <si>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</si>
  <si>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</si>
  <si>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</si>
  <si>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</si>
  <si>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</si>
  <si>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</si>
  <si>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</si>
  <si>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</si>
  <si>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</si>
  <si>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</si>
  <si>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</si>
  <si>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</si>
  <si>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</si>
  <si>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</si>
  <si>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</si>
  <si>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</si>
  <si>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</si>
  <si>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</si>
  <si>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</si>
  <si>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</si>
  <si>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</si>
  <si>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</si>
  <si>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</si>
  <si>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</si>
  <si>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</si>
  <si>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</si>
  <si>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</si>
  <si>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</si>
  <si>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</si>
  <si>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</si>
  <si>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</si>
  <si>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</si>
  <si>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</si>
  <si>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</si>
  <si>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</si>
  <si>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</si>
  <si>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</si>
  <si>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</si>
  <si>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</si>
  <si>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</si>
  <si>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</si>
  <si>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</si>
  <si>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</si>
  <si>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</si>
  <si>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</si>
  <si>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</si>
  <si>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</si>
  <si>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</si>
  <si>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</si>
  <si>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</si>
  <si>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</si>
  <si>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</si>
  <si>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</si>
  <si>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</si>
  <si>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</si>
  <si>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</si>
  <si>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</si>
  <si>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</si>
  <si>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</si>
  <si>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</si>
  <si>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</si>
  <si>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</si>
  <si>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</si>
  <si>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</si>
  <si>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</si>
  <si>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</si>
  <si>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</si>
  <si>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</si>
  <si>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</si>
  <si>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</si>
  <si>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</si>
  <si>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</si>
  <si>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</si>
  <si>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</si>
  <si>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</si>
  <si>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</si>
  <si>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</si>
  <si>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</si>
  <si>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</si>
  <si>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</si>
  <si>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</si>
  <si>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</si>
  <si>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</si>
  <si>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</si>
  <si>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</si>
  <si>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</si>
  <si>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</si>
  <si>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</si>
  <si>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</si>
  <si>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</si>
  <si>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</si>
  <si>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</si>
  <si>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</si>
  <si>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</si>
  <si>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</si>
  <si>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</si>
  <si>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</si>
  <si>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</si>
  <si>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</si>
  <si>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</si>
  <si>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</si>
  <si>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</si>
  <si>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</si>
  <si>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</si>
  <si>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</si>
  <si>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</si>
  <si>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</si>
  <si>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</si>
  <si>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</si>
  <si>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</si>
  <si>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</si>
  <si>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</si>
  <si>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</si>
  <si>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</si>
  <si>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</si>
  <si>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</si>
  <si>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</si>
  <si>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</si>
  <si>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</si>
  <si>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</si>
  <si>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</si>
  <si>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</si>
  <si>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</si>
  <si>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</si>
  <si>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</si>
  <si>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</si>
  <si>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</si>
  <si>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</si>
  <si>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</si>
  <si>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</si>
  <si>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</si>
  <si>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</si>
  <si>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</si>
  <si>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</si>
  <si>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</si>
  <si>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</si>
  <si>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</si>
  <si>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</si>
  <si>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</si>
  <si>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</si>
  <si>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</si>
  <si>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</si>
  <si>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</si>
  <si>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</si>
  <si>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</si>
  <si>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</si>
  <si>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</si>
  <si>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</si>
  <si>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</si>
  <si>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</si>
  <si>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</si>
  <si>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</si>
  <si>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</si>
  <si>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</si>
  <si>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</si>
  <si>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</si>
  <si>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</si>
  <si>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</si>
  <si>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</si>
  <si>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</si>
  <si>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</si>
  <si>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</si>
  <si>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</si>
  <si>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</si>
  <si>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</si>
  <si>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</si>
  <si>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</si>
  <si>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</si>
  <si>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КАПИТ. РАСХОДЫ</t>
  </si>
  <si>
    <t>Капитальн. ремонт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</si>
  <si>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</si>
  <si>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</si>
  <si>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</si>
  <si>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</si>
  <si>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</si>
  <si>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</si>
  <si>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ТРАНСФЕР-ТЫ НАСЕЛЕ-НИЮ</t>
  </si>
  <si>
    <t>Компенсац. тр-ных расх. инвалидам</t>
  </si>
  <si>
    <t>УЧАСТИЕ ПРАВ-ВА В ОСУЩ-ИИ ОТД-Х ПРОГР.</t>
  </si>
  <si>
    <t>УПЛАТА % И ПОГАШ. КРЕДИТОВ СОГЛ. ДОГОВО-РАМ, ЗАКЛЮЧ-М С ГЛ.РАСП-МИ КРЕД.</t>
  </si>
  <si>
    <t>Оплата работ и услуг, переданных на аутсорсинг</t>
  </si>
  <si>
    <t xml:space="preserve"> [111059] 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</si>
  <si>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</si>
  <si>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</si>
  <si>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</si>
  <si>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</si>
  <si>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</si>
  <si>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</si>
  <si>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</si>
  <si>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</si>
  <si>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</si>
  <si>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</si>
  <si>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</si>
  <si>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[240360]</t>
  </si>
  <si>
    <t>прочих объектов</t>
  </si>
  <si>
    <t>Приложение № 2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</si>
  <si>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</si>
  <si>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</si>
  <si>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</si>
  <si>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</si>
  <si>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Погашение задолженности перед  ГУП "Дубоссарская ГЭС"</t>
  </si>
  <si>
    <t>Оплата услуг по типовому проектир.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</si>
  <si>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</si>
  <si>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</si>
  <si>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</si>
  <si>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</si>
  <si>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</si>
  <si>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</si>
  <si>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</si>
  <si>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</si>
  <si>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ГП разгосударствления и приватизации</t>
  </si>
  <si>
    <t>Финансовая помощь бюджетам других уровней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</si>
  <si>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</si>
  <si>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</si>
  <si>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</si>
  <si>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</si>
  <si>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</si>
  <si>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</si>
  <si>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</si>
  <si>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</si>
  <si>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</si>
  <si>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</si>
  <si>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</si>
  <si>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</si>
  <si>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</si>
  <si>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</si>
  <si>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</si>
  <si>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</si>
  <si>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</si>
  <si>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</si>
  <si>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</si>
  <si>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</si>
  <si>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</si>
  <si>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</si>
  <si>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</si>
  <si>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</si>
  <si>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</si>
  <si>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</si>
  <si>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</si>
  <si>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</si>
  <si>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</si>
  <si>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</si>
  <si>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</si>
  <si>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</si>
  <si>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</si>
  <si>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</si>
  <si>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</si>
  <si>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</si>
  <si>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</si>
  <si>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</si>
  <si>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</si>
  <si>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</si>
  <si>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</si>
  <si>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</si>
  <si>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</si>
  <si>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</si>
  <si>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</si>
  <si>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</si>
  <si>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</si>
  <si>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</si>
  <si>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</si>
  <si>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</si>
  <si>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</si>
  <si>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</si>
  <si>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</si>
  <si>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</si>
  <si>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</si>
  <si>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</si>
  <si>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</si>
  <si>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</si>
  <si>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</si>
  <si>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</si>
  <si>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</si>
  <si>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</si>
  <si>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</si>
  <si>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</si>
  <si>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</si>
  <si>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</si>
  <si>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</si>
  <si>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</si>
  <si>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Расходы на осуществление г.Тирасполем функций столицы</t>
  </si>
  <si>
    <t>Расходы республиканского бюджета на 2025 год</t>
  </si>
  <si>
    <t>"О республиканском бюджете на 2025 год"</t>
  </si>
  <si>
    <t>Проведение выборов депутатов ВС ПМР</t>
  </si>
  <si>
    <t>Трансферты на поэтапную индексацию вкладов населения</t>
  </si>
  <si>
    <t>Трансферты на индексацию страховых взносов</t>
  </si>
  <si>
    <t>Резерв Дорожного фонда ПМР</t>
  </si>
  <si>
    <t>Функционирование исполнительных органов государственной власти</t>
  </si>
  <si>
    <t>Функционирование органов законодательной государственной власти</t>
  </si>
  <si>
    <t>ПРИОБР. ПРЕДМ. СНАБЖ. И РАСХ. МАТЕРИ-АЛОВ</t>
  </si>
  <si>
    <t>Приобре-тение тр-ных ср-в для инвалидов</t>
  </si>
  <si>
    <t>СРЕДСТВА, ПЕРЕДАВ. БЮДЖЕТАМ ДРУГИХ УРОВНЕЙ</t>
  </si>
  <si>
    <t>МЭР (возмещение льгот по коммунальным услугам)</t>
  </si>
  <si>
    <t>ГЦП "Льготное кред. инвалидов общего заболевания, инвалидов по зрению"</t>
  </si>
  <si>
    <t>ГЦП "Профилактика и лечение сердечно-сосудистых заболеваний"</t>
  </si>
  <si>
    <t>Министерство юстиции ПМР, ГУ "Юридическая литература"</t>
  </si>
  <si>
    <t>Министерство иностранных дел ПМР (госзаказ НИОКР)</t>
  </si>
  <si>
    <t>Государственная служба охраны ПМР</t>
  </si>
  <si>
    <t>Расходы, не отнесенные к другим группам</t>
  </si>
  <si>
    <t>Расходы от оказ. плат. усл. (ПГТРК)</t>
  </si>
  <si>
    <t>Расходы от оказ. плат. усл. (газета)</t>
  </si>
  <si>
    <t>Другие трансферты</t>
  </si>
  <si>
    <t>Оплата содержания помещений</t>
  </si>
  <si>
    <t>Оплата освещения помещений</t>
  </si>
  <si>
    <t>Оплата аренды помещений</t>
  </si>
  <si>
    <t>Оплата текущ. рем. зданий и помещ.</t>
  </si>
  <si>
    <t>Медикаменты и перевязочные средства и прочие лечебные расходы</t>
  </si>
  <si>
    <t>Расходы на содержание автотр-та</t>
  </si>
  <si>
    <t>Оплата водоснабжения помещений</t>
  </si>
  <si>
    <t>Оплата услуг научно-исслед. организаций</t>
  </si>
  <si>
    <t xml:space="preserve">Оплата текущ. ремонта оборуд. и инвентаря </t>
  </si>
  <si>
    <t xml:space="preserve">Госуд. и местная символика и госуд. знаки отличия </t>
  </si>
  <si>
    <t>Участие адвокатов по назначению</t>
  </si>
  <si>
    <t>Денежная компенсация (взамен продов-го пайка)</t>
  </si>
  <si>
    <t>Товары и услуги, не отнесенные к другим подстатьям</t>
  </si>
  <si>
    <t>Трансферты на продукцию и услуги</t>
  </si>
  <si>
    <t>Трансферты на покрытие разницы в ценах и тарифах</t>
  </si>
  <si>
    <t>Трансферты на покрытие потерь от предостав-я льгот по транспорту</t>
  </si>
  <si>
    <t>Трансферты из Дорожного фонда</t>
  </si>
  <si>
    <t>Трансферты из Экологи-ческого фонда</t>
  </si>
  <si>
    <t>Приобр. произв. оборуд. и предметов длительно-го пользов. для госуд-х предпр.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</si>
  <si>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</si>
  <si>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</si>
  <si>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Капит. вложения в строит. администра-тивных зданий</t>
  </si>
  <si>
    <t>Капит. вложения в строит. прочих объектов</t>
  </si>
  <si>
    <t>Капитальный ремонт объектов социально-культурного назначения</t>
  </si>
  <si>
    <t>Команди-ровки внутри республики</t>
  </si>
  <si>
    <t>Команди-ровки за пределы республики</t>
  </si>
  <si>
    <t>Оплата расходов, связанных с выполнением НИР, ОКиТ работ по гос-м контрактам (договорам)</t>
  </si>
  <si>
    <t>Учебные наглядные пособия, производ-я практика учащихся и студентов</t>
  </si>
  <si>
    <t>Капитальный ремонт администра-тивных зданий</t>
  </si>
  <si>
    <t xml:space="preserve">Начисл. на оплату труда (страх-е взносы на госуд-е соц-е стра-е граждан) </t>
  </si>
  <si>
    <t>Расходы от оказ. плат. усл. (ГС КиИН, театр)</t>
  </si>
  <si>
    <t>Оплата                     льгот по жилищным и коммун. услугам, а также услугам связи</t>
  </si>
  <si>
    <t>[110900]</t>
  </si>
  <si>
    <t>Приобр. оборуд-я и предметов длительного пользов., относ-ся к основным фондам</t>
  </si>
  <si>
    <t>Приобр. непроизвод-го оборуд. и предметов длительного пользования для госуд. учрежд.</t>
  </si>
  <si>
    <t>Министерство цифрового развития, связи и массовых коммуникаций ПМР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</si>
  <si>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</si>
  <si>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</si>
  <si>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</si>
  <si>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</si>
  <si>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</si>
  <si>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Целевые субсидии ГА города Бендеры</t>
  </si>
  <si>
    <t>Целевые субсидии ГА Дубоссарского района и  города Дубоссары</t>
  </si>
  <si>
    <t>Министерство экономического развития ПМР (территор. упр-я статистики)</t>
  </si>
  <si>
    <t>Приднестровский гос. театр драмы и комедии им. Н. С. Аронецкой ГС КиИН</t>
  </si>
  <si>
    <t>контроль</t>
  </si>
  <si>
    <t>"О внесении изменений и дополнений в Закон</t>
  </si>
  <si>
    <t>Приднестровской Молдавской Республики</t>
  </si>
  <si>
    <t>Целевые субсидии в соответсвии с частью второй пункта 3 статьи 4 настоящего Закона</t>
  </si>
  <si>
    <t>Субсидии на содержание и благоустройство ИВМК "Бендерская крепость" и парка им. А. Невского (ГА Бендер)</t>
  </si>
  <si>
    <t>ГЦП "Замена свет. автомоб. дорог общего пользования ПМР, наход. в гос. и муниц. собствен."</t>
  </si>
  <si>
    <t>ГЦП "Сохран. недвижимых объектов культурного наследия"</t>
  </si>
  <si>
    <t>Целевые субсидии  ГА  города Тирасполя</t>
  </si>
  <si>
    <t>Целевые субсидии  ГА Рыбницкого района и города Рыбницы</t>
  </si>
  <si>
    <t>Целевые субсидии ГА Григориопольского района и города Григориополя</t>
  </si>
  <si>
    <t>Целевые субсидии ГА Слободзейского района и города Слободзеи</t>
  </si>
  <si>
    <t>Трансферты страховым компаниям на обязательное государств., личное страхование</t>
  </si>
  <si>
    <t>ПРЕДОСТ. И ВОЗВРАТ ЗАЙМОВ ЗА СЧЁТ БЮДЖЕТА</t>
  </si>
  <si>
    <t>Предоставле-ние займов финансовым учреждениям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</si>
</sst>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6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39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165" fontId="11" fillId="2" borderId="7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65" fontId="11" fillId="0" borderId="5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166" fontId="17" fillId="0" borderId="0" xfId="16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11" fillId="2" borderId="6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165" fontId="12" fillId="3" borderId="5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164" fontId="21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11" fillId="3" borderId="1" xfId="0" applyNumberFormat="1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 wrapText="1"/>
    </xf>
    <xf numFmtId="164" fontId="22" fillId="0" borderId="0" xfId="0" applyNumberFormat="1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165" fontId="20" fillId="0" borderId="9" xfId="0" applyNumberFormat="1" applyFont="1" applyBorder="1" applyAlignment="1">
      <alignment horizontal="center" vertical="center" wrapText="1"/>
    </xf>
    <xf numFmtId="165" fontId="20" fillId="0" borderId="7" xfId="0" applyNumberFormat="1" applyFont="1" applyBorder="1" applyAlignment="1">
      <alignment horizontal="center" vertical="center" wrapText="1"/>
    </xf>
  </cellXfs>
  <cellStyles count="44">
    <cellStyle name="Обычный" xfId="0" builtinId="0"/>
    <cellStyle name="Обычный 10" xfId="31"/>
    <cellStyle name="Обычный 2" xfId="2"/>
    <cellStyle name="Обычный 2 2" xfId="6"/>
    <cellStyle name="Обычный 2 2 2" xfId="14"/>
    <cellStyle name="Обычный 2 2 2 2" xfId="42"/>
    <cellStyle name="Обычный 2 2 2 3" xfId="28"/>
    <cellStyle name="Обычный 2 2 3" xfId="36"/>
    <cellStyle name="Обычный 2 2 4" xfId="22"/>
    <cellStyle name="Обычный 2 3" xfId="11"/>
    <cellStyle name="Обычный 2 3 2" xfId="39"/>
    <cellStyle name="Обычный 2 3 3" xfId="25"/>
    <cellStyle name="Обычный 2 4" xfId="33"/>
    <cellStyle name="Обычный 2 5" xfId="19"/>
    <cellStyle name="Обычный 3" xfId="1"/>
    <cellStyle name="Обычный 3 2" xfId="5"/>
    <cellStyle name="Обычный 3 2 2" xfId="13"/>
    <cellStyle name="Обычный 3 2 2 2" xfId="41"/>
    <cellStyle name="Обычный 3 2 2 3" xfId="27"/>
    <cellStyle name="Обычный 3 2 3" xfId="35"/>
    <cellStyle name="Обычный 3 2 4" xfId="21"/>
    <cellStyle name="Обычный 3 3" xfId="10"/>
    <cellStyle name="Обычный 3 3 2" xfId="38"/>
    <cellStyle name="Обычный 3 3 3" xfId="24"/>
    <cellStyle name="Обычный 3 4" xfId="32"/>
    <cellStyle name="Обычный 3 5" xfId="18"/>
    <cellStyle name="Обычный 4" xfId="7"/>
    <cellStyle name="Обычный 5" xfId="4"/>
    <cellStyle name="Обычный 6" xfId="3"/>
    <cellStyle name="Обычный 6 2" xfId="12"/>
    <cellStyle name="Обычный 6 2 2" xfId="40"/>
    <cellStyle name="Обычный 6 2 3" xfId="26"/>
    <cellStyle name="Обычный 6 3" xfId="34"/>
    <cellStyle name="Обычный 6 4" xfId="20"/>
    <cellStyle name="Обычный 7" xfId="9"/>
    <cellStyle name="Обычный 8" xfId="8"/>
    <cellStyle name="Обычный 8 2" xfId="37"/>
    <cellStyle name="Обычный 8 3" xfId="23"/>
    <cellStyle name="Обычный 9" xfId="17"/>
    <cellStyle name="Финансовый" xfId="16" builtinId="3"/>
    <cellStyle name="Финансовый 2" xfId="15"/>
    <cellStyle name="Финансовый 2 2" xfId="43"/>
    <cellStyle name="Финансовый 2 3" xfId="29"/>
    <cellStyle name="Финансовый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607"/>
  <sheetViews>
    <sheetView tabSelected="1" zoomScale="75" zoomScaleNormal="75" zoomScaleSheetLayoutView="100" workbookViewId="0">
      <pane xSplit="3" ySplit="16" topLeftCell="D300" activePane="bottomRight" state="frozen"/>
      <selection pane="topRight" activeCell="D1" sqref="D1"/>
      <selection pane="bottomLeft" activeCell="A11" sqref="A11"/>
      <selection pane="bottomRight" activeCell="CR15" sqref="CR15"/>
    </sheetView>
  </sheetViews>
  <sheetFormatPr defaultColWidth="9.109375" defaultRowHeight="14.4" x14ac:dyDescent="0.3"/>
  <cols>
    <col min="1" max="1" width="6.33203125" style="50" customWidth="1"/>
    <col min="2" max="2" width="4.33203125" style="50" customWidth="1"/>
    <col min="3" max="3" width="45" style="50" customWidth="1"/>
    <col min="4" max="4" width="11.6640625" style="50" customWidth="1"/>
    <col min="5" max="5" width="11.109375" style="50" customWidth="1"/>
    <col min="6" max="7" width="11" style="50" customWidth="1"/>
    <col min="8" max="8" width="9.6640625" style="50" customWidth="1"/>
    <col min="9" max="10" width="9.88671875" style="50" customWidth="1"/>
    <col min="11" max="11" width="9" style="50" customWidth="1"/>
    <col min="12" max="12" width="9.5546875" style="50" customWidth="1"/>
    <col min="13" max="13" width="8.33203125" style="50" customWidth="1"/>
    <col min="14" max="14" width="8.88671875" style="50" customWidth="1"/>
    <col min="15" max="16" width="10" style="50" customWidth="1"/>
    <col min="17" max="20" width="9.109375" style="50" customWidth="1"/>
    <col min="21" max="21" width="10" style="50" customWidth="1"/>
    <col min="22" max="22" width="9.33203125" style="50" customWidth="1"/>
    <col min="23" max="23" width="8.6640625" style="50" customWidth="1"/>
    <col min="24" max="24" width="9.44140625" style="50" customWidth="1"/>
    <col min="25" max="25" width="10.44140625" style="50" customWidth="1"/>
    <col min="26" max="26" width="7.88671875" style="50" customWidth="1"/>
    <col min="27" max="27" width="8.5546875" style="50" customWidth="1"/>
    <col min="28" max="28" width="9.5546875" style="50" customWidth="1"/>
    <col min="29" max="29" width="7.88671875" style="50" customWidth="1"/>
    <col min="30" max="30" width="8.44140625" style="50" customWidth="1"/>
    <col min="31" max="31" width="11.33203125" style="50" customWidth="1"/>
    <col min="32" max="32" width="9.109375" style="50" customWidth="1"/>
    <col min="33" max="33" width="12.5546875" style="50" customWidth="1"/>
    <col min="34" max="34" width="8.88671875" style="50" customWidth="1"/>
    <col min="35" max="35" width="8.6640625" style="50" customWidth="1"/>
    <col min="36" max="36" width="8.109375" style="50" customWidth="1"/>
    <col min="37" max="37" width="7.88671875" style="50" customWidth="1"/>
    <col min="38" max="38" width="9" style="50" customWidth="1"/>
    <col min="39" max="39" width="8.44140625" style="50" customWidth="1"/>
    <col min="40" max="40" width="7.88671875" style="50" customWidth="1"/>
    <col min="41" max="41" width="9" style="50" customWidth="1"/>
    <col min="42" max="42" width="8.109375" style="50" customWidth="1"/>
    <col min="43" max="43" width="8.6640625" style="50" customWidth="1"/>
    <col min="44" max="44" width="7.88671875" style="50" customWidth="1"/>
    <col min="45" max="45" width="8.109375" style="50" customWidth="1"/>
    <col min="46" max="46" width="9.33203125" style="50" customWidth="1"/>
    <col min="47" max="47" width="8.44140625" style="50" customWidth="1"/>
    <col min="48" max="48" width="8.6640625" style="50" customWidth="1"/>
    <col min="49" max="49" width="10.33203125" style="50" customWidth="1"/>
    <col min="50" max="50" width="8.109375" style="50" customWidth="1"/>
    <col min="51" max="51" width="8.88671875" style="50" customWidth="1"/>
    <col min="52" max="53" width="10.88671875" style="50" customWidth="1"/>
    <col min="54" max="54" width="9.6640625" style="50" customWidth="1"/>
    <col min="55" max="56" width="9.5546875" style="50" customWidth="1"/>
    <col min="57" max="57" width="9.6640625" style="50" customWidth="1"/>
    <col min="58" max="58" width="8.6640625" style="50" customWidth="1"/>
    <col min="59" max="59" width="8.88671875" style="50" customWidth="1"/>
    <col min="60" max="60" width="9.109375" style="50" customWidth="1"/>
    <col min="61" max="62" width="10.88671875" style="50" customWidth="1"/>
    <col min="63" max="63" width="8.88671875" style="50" customWidth="1"/>
    <col min="64" max="64" width="9.5546875" style="50" customWidth="1"/>
    <col min="65" max="65" width="9" style="50" customWidth="1"/>
    <col min="66" max="66" width="9.6640625" style="50" customWidth="1"/>
    <col min="67" max="67" width="10.33203125" style="50" customWidth="1"/>
    <col min="68" max="68" width="9.33203125" style="50" customWidth="1"/>
    <col min="69" max="69" width="9.5546875" style="50" customWidth="1"/>
    <col min="70" max="70" width="10.109375" style="50" customWidth="1"/>
    <col min="71" max="71" width="9.109375" style="50" customWidth="1"/>
    <col min="72" max="72" width="8.44140625" style="50" customWidth="1"/>
    <col min="73" max="73" width="10.109375" style="50" customWidth="1"/>
    <col min="74" max="75" width="9.109375" style="50" customWidth="1"/>
    <col min="76" max="76" width="10.109375" style="50" customWidth="1"/>
    <col min="77" max="77" width="9.109375" style="50" customWidth="1"/>
    <col min="78" max="78" width="10.109375" style="50" customWidth="1"/>
    <col min="79" max="79" width="10" style="50" customWidth="1"/>
    <col min="80" max="80" width="9.33203125" style="50" customWidth="1"/>
    <col min="81" max="81" width="8.109375" style="50" customWidth="1"/>
    <col min="82" max="83" width="10" style="50" customWidth="1"/>
    <col min="84" max="84" width="10.109375" style="50" customWidth="1"/>
    <col min="85" max="85" width="9.88671875" style="50" customWidth="1"/>
    <col min="86" max="86" width="10.44140625" style="50" customWidth="1"/>
    <col min="87" max="87" width="8.88671875" style="50" customWidth="1"/>
    <col min="88" max="88" width="8.33203125" style="50" customWidth="1"/>
    <col min="89" max="89" width="9.6640625" style="50" customWidth="1"/>
    <col min="90" max="90" width="9.88671875" style="50" customWidth="1"/>
    <col min="91" max="91" width="11.109375" style="50" customWidth="1"/>
    <col min="92" max="92" width="10.6640625" style="50" hidden="1" customWidth="1"/>
    <col min="93" max="93" width="11.109375" style="50" customWidth="1"/>
    <col min="94" max="94" width="8.88671875" style="50" customWidth="1"/>
    <col min="95" max="95" width="10.109375" style="50" customWidth="1"/>
    <col min="96" max="96" width="10.109375" style="79" customWidth="1"/>
    <col min="97" max="98" width="10.109375" style="79" hidden="1" customWidth="1"/>
    <col min="99" max="99" width="11.6640625" style="50" hidden="1" customWidth="1"/>
    <col min="100" max="100" width="9.6640625" style="50" hidden="1" customWidth="1"/>
    <col min="101" max="101" width="9" style="50" hidden="1" customWidth="1"/>
    <col min="102" max="16384" width="9.109375" style="50"/>
  </cols>
  <sheetData>
    <row r="1" spans="1:101" ht="15.6" x14ac:dyDescent="0.3">
      <c r="A1" s="113" t="s">
        <v>458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01" ht="15.6" x14ac:dyDescent="0.3">
      <c r="A2" s="113" t="s">
        <v>428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01" ht="15.6" x14ac:dyDescent="0.3">
      <c r="A3" s="113" t="s">
        <v>611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01" ht="15.6" x14ac:dyDescent="0.3">
      <c r="A4" s="113" t="s">
        <v>612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01" ht="15.6" x14ac:dyDescent="0.3">
      <c r="A5" s="113" t="s">
        <v>545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01" ht="8.4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112"/>
      <c r="K6" s="112"/>
      <c r="L6" s="112"/>
      <c r="M6" s="112"/>
      <c r="N6" s="112"/>
      <c r="O6" s="112"/>
    </row>
    <row r="7" spans="1:101" s="7" customFormat="1" ht="15.6" x14ac:dyDescent="0.3">
      <c r="A7" s="113" t="s">
        <v>458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R7" s="87"/>
      <c r="CS7" s="87"/>
      <c r="CT7" s="87"/>
    </row>
    <row r="8" spans="1:101" s="7" customFormat="1" ht="15.6" x14ac:dyDescent="0.3">
      <c r="A8" s="113" t="s">
        <v>428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R8" s="87"/>
      <c r="CS8" s="87"/>
      <c r="CT8" s="87"/>
    </row>
    <row r="9" spans="1:101" s="7" customFormat="1" ht="15.6" x14ac:dyDescent="0.3">
      <c r="A9" s="113" t="s">
        <v>545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R9" s="87"/>
      <c r="CS9" s="87"/>
      <c r="CT9" s="87"/>
    </row>
    <row r="10" spans="1:101" s="7" customFormat="1" ht="11.4" customHeight="1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R10" s="87"/>
      <c r="CS10" s="87"/>
      <c r="CT10" s="87"/>
    </row>
    <row r="11" spans="1:101" s="7" customFormat="1" ht="15.6" x14ac:dyDescent="0.3">
      <c r="A11" s="9"/>
      <c r="B11" s="9"/>
      <c r="C11" s="5"/>
      <c r="D11" s="10" t="s">
        <v>544</v>
      </c>
      <c r="E11" s="10"/>
      <c r="F11" s="10"/>
      <c r="G11" s="10"/>
      <c r="H11" s="10"/>
      <c r="I11" s="10"/>
      <c r="J11" s="10"/>
      <c r="K11" s="10"/>
      <c r="CQ11" s="87"/>
      <c r="CR11" s="87"/>
      <c r="CS11" s="87"/>
    </row>
    <row r="12" spans="1:101" s="3" customFormat="1" ht="16.2" thickBot="1" x14ac:dyDescent="0.35">
      <c r="A12" s="11"/>
      <c r="B12" s="11"/>
      <c r="E12" s="12"/>
      <c r="F12" s="12"/>
      <c r="O12" s="82" t="s">
        <v>429</v>
      </c>
      <c r="CP12" s="88"/>
      <c r="CQ12" s="88"/>
      <c r="CR12" s="88"/>
      <c r="CW12" s="63"/>
    </row>
    <row r="13" spans="1:101" s="3" customFormat="1" ht="26.25" customHeight="1" x14ac:dyDescent="0.3">
      <c r="A13" s="54" t="s">
        <v>481</v>
      </c>
      <c r="B13" s="116" t="s">
        <v>40</v>
      </c>
      <c r="C13" s="119" t="s">
        <v>0</v>
      </c>
      <c r="D13" s="122" t="s">
        <v>15</v>
      </c>
      <c r="E13" s="114" t="s">
        <v>2</v>
      </c>
      <c r="F13" s="114" t="s">
        <v>3</v>
      </c>
      <c r="G13" s="114" t="s">
        <v>4</v>
      </c>
      <c r="H13" s="114" t="s">
        <v>594</v>
      </c>
      <c r="I13" s="114" t="s">
        <v>552</v>
      </c>
      <c r="J13" s="114" t="s">
        <v>569</v>
      </c>
      <c r="K13" s="114" t="s">
        <v>16</v>
      </c>
      <c r="L13" s="114" t="s">
        <v>5</v>
      </c>
      <c r="M13" s="114" t="s">
        <v>6</v>
      </c>
      <c r="N13" s="114" t="s">
        <v>570</v>
      </c>
      <c r="O13" s="114" t="s">
        <v>17</v>
      </c>
      <c r="P13" s="114" t="s">
        <v>470</v>
      </c>
      <c r="Q13" s="114" t="s">
        <v>589</v>
      </c>
      <c r="R13" s="114" t="s">
        <v>590</v>
      </c>
      <c r="S13" s="114" t="s">
        <v>18</v>
      </c>
      <c r="T13" s="125" t="s">
        <v>7</v>
      </c>
      <c r="U13" s="114" t="s">
        <v>19</v>
      </c>
      <c r="V13" s="114" t="s">
        <v>565</v>
      </c>
      <c r="W13" s="114" t="s">
        <v>8</v>
      </c>
      <c r="X13" s="114" t="s">
        <v>566</v>
      </c>
      <c r="Y13" s="114" t="s">
        <v>571</v>
      </c>
      <c r="Z13" s="114" t="s">
        <v>9</v>
      </c>
      <c r="AA13" s="114" t="s">
        <v>567</v>
      </c>
      <c r="AB13" s="114" t="s">
        <v>596</v>
      </c>
      <c r="AC13" s="114" t="s">
        <v>10</v>
      </c>
      <c r="AD13" s="114" t="s">
        <v>464</v>
      </c>
      <c r="AE13" s="114" t="s">
        <v>20</v>
      </c>
      <c r="AF13" s="114" t="s">
        <v>572</v>
      </c>
      <c r="AG13" s="114" t="s">
        <v>591</v>
      </c>
      <c r="AH13" s="114" t="s">
        <v>573</v>
      </c>
      <c r="AI13" s="114" t="s">
        <v>568</v>
      </c>
      <c r="AJ13" s="114" t="s">
        <v>592</v>
      </c>
      <c r="AK13" s="114" t="s">
        <v>11</v>
      </c>
      <c r="AL13" s="114" t="s">
        <v>574</v>
      </c>
      <c r="AM13" s="114" t="s">
        <v>436</v>
      </c>
      <c r="AN13" s="114" t="s">
        <v>21</v>
      </c>
      <c r="AO13" s="114" t="s">
        <v>22</v>
      </c>
      <c r="AP13" s="114" t="s">
        <v>23</v>
      </c>
      <c r="AQ13" s="114" t="s">
        <v>24</v>
      </c>
      <c r="AR13" s="114" t="s">
        <v>25</v>
      </c>
      <c r="AS13" s="114" t="s">
        <v>26</v>
      </c>
      <c r="AT13" s="114" t="s">
        <v>575</v>
      </c>
      <c r="AU13" s="114" t="s">
        <v>27</v>
      </c>
      <c r="AV13" s="114" t="s">
        <v>430</v>
      </c>
      <c r="AW13" s="114" t="s">
        <v>576</v>
      </c>
      <c r="AX13" s="114" t="s">
        <v>437</v>
      </c>
      <c r="AY13" s="133" t="s">
        <v>443</v>
      </c>
      <c r="AZ13" s="114" t="s">
        <v>577</v>
      </c>
      <c r="BA13" s="114" t="s">
        <v>438</v>
      </c>
      <c r="BB13" s="114" t="s">
        <v>578</v>
      </c>
      <c r="BC13" s="114" t="s">
        <v>579</v>
      </c>
      <c r="BD13" s="114" t="s">
        <v>580</v>
      </c>
      <c r="BE13" s="114" t="s">
        <v>28</v>
      </c>
      <c r="BF13" s="114" t="s">
        <v>29</v>
      </c>
      <c r="BG13" s="114" t="s">
        <v>581</v>
      </c>
      <c r="BH13" s="114" t="s">
        <v>582</v>
      </c>
      <c r="BI13" s="114" t="s">
        <v>554</v>
      </c>
      <c r="BJ13" s="129" t="s">
        <v>543</v>
      </c>
      <c r="BK13" s="114" t="s">
        <v>30</v>
      </c>
      <c r="BL13" s="114" t="s">
        <v>621</v>
      </c>
      <c r="BM13" s="114" t="s">
        <v>564</v>
      </c>
      <c r="BN13" s="114" t="s">
        <v>439</v>
      </c>
      <c r="BO13" s="114" t="s">
        <v>31</v>
      </c>
      <c r="BP13" s="114" t="s">
        <v>32</v>
      </c>
      <c r="BQ13" s="114" t="s">
        <v>12</v>
      </c>
      <c r="BR13" s="114" t="s">
        <v>547</v>
      </c>
      <c r="BS13" s="114" t="s">
        <v>548</v>
      </c>
      <c r="BT13" s="114" t="s">
        <v>34</v>
      </c>
      <c r="BU13" s="114" t="s">
        <v>471</v>
      </c>
      <c r="BV13" s="114" t="s">
        <v>553</v>
      </c>
      <c r="BW13" s="114" t="s">
        <v>440</v>
      </c>
      <c r="BX13" s="114" t="s">
        <v>14</v>
      </c>
      <c r="BY13" s="114" t="s">
        <v>35</v>
      </c>
      <c r="BZ13" s="114" t="s">
        <v>431</v>
      </c>
      <c r="CA13" s="114" t="s">
        <v>472</v>
      </c>
      <c r="CB13" s="114" t="s">
        <v>598</v>
      </c>
      <c r="CC13" s="114" t="s">
        <v>583</v>
      </c>
      <c r="CD13" s="114" t="s">
        <v>599</v>
      </c>
      <c r="CE13" s="114" t="s">
        <v>36</v>
      </c>
      <c r="CF13" s="114" t="s">
        <v>584</v>
      </c>
      <c r="CG13" s="114" t="s">
        <v>585</v>
      </c>
      <c r="CH13" s="114" t="s">
        <v>586</v>
      </c>
      <c r="CI13" s="114" t="s">
        <v>465</v>
      </c>
      <c r="CJ13" s="114" t="s">
        <v>587</v>
      </c>
      <c r="CK13" s="114" t="s">
        <v>432</v>
      </c>
      <c r="CL13" s="114" t="s">
        <v>588</v>
      </c>
      <c r="CM13" s="114" t="s">
        <v>593</v>
      </c>
      <c r="CN13" s="114" t="s">
        <v>457</v>
      </c>
      <c r="CO13" s="114" t="s">
        <v>441</v>
      </c>
      <c r="CP13" s="131" t="s">
        <v>622</v>
      </c>
      <c r="CQ13" s="131" t="s">
        <v>602</v>
      </c>
      <c r="CR13" s="131" t="s">
        <v>623</v>
      </c>
      <c r="CS13" s="137" t="s">
        <v>442</v>
      </c>
      <c r="CT13" s="129" t="s">
        <v>37</v>
      </c>
      <c r="CU13" s="129" t="s">
        <v>38</v>
      </c>
      <c r="CV13" s="127" t="s">
        <v>39</v>
      </c>
      <c r="CW13" s="62"/>
    </row>
    <row r="14" spans="1:101" s="3" customFormat="1" ht="66.75" customHeight="1" x14ac:dyDescent="0.3">
      <c r="A14" s="135" t="s">
        <v>480</v>
      </c>
      <c r="B14" s="117"/>
      <c r="C14" s="120"/>
      <c r="D14" s="123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26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34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30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32"/>
      <c r="CQ14" s="132"/>
      <c r="CR14" s="132"/>
      <c r="CS14" s="138"/>
      <c r="CT14" s="130"/>
      <c r="CU14" s="130"/>
      <c r="CV14" s="128"/>
      <c r="CW14" s="63"/>
    </row>
    <row r="15" spans="1:101" s="3" customFormat="1" ht="13.8" thickBot="1" x14ac:dyDescent="0.35">
      <c r="A15" s="136"/>
      <c r="B15" s="118"/>
      <c r="C15" s="121"/>
      <c r="D15" s="124"/>
      <c r="E15" s="1" t="s">
        <v>343</v>
      </c>
      <c r="F15" s="1" t="s">
        <v>344</v>
      </c>
      <c r="G15" s="1" t="s">
        <v>345</v>
      </c>
      <c r="H15" s="1" t="s">
        <v>346</v>
      </c>
      <c r="I15" s="1" t="s">
        <v>347</v>
      </c>
      <c r="J15" s="1" t="s">
        <v>348</v>
      </c>
      <c r="K15" s="1" t="s">
        <v>349</v>
      </c>
      <c r="L15" s="1" t="s">
        <v>350</v>
      </c>
      <c r="M15" s="1" t="s">
        <v>351</v>
      </c>
      <c r="N15" s="1" t="s">
        <v>352</v>
      </c>
      <c r="O15" s="1" t="s">
        <v>353</v>
      </c>
      <c r="P15" s="1" t="s">
        <v>354</v>
      </c>
      <c r="Q15" s="1" t="s">
        <v>355</v>
      </c>
      <c r="R15" s="1" t="s">
        <v>356</v>
      </c>
      <c r="S15" s="1" t="s">
        <v>357</v>
      </c>
      <c r="T15" s="1" t="s">
        <v>358</v>
      </c>
      <c r="U15" s="1" t="s">
        <v>359</v>
      </c>
      <c r="V15" s="1" t="s">
        <v>360</v>
      </c>
      <c r="W15" s="1" t="s">
        <v>361</v>
      </c>
      <c r="X15" s="1" t="s">
        <v>362</v>
      </c>
      <c r="Y15" s="1" t="s">
        <v>363</v>
      </c>
      <c r="Z15" s="1" t="s">
        <v>364</v>
      </c>
      <c r="AA15" s="1" t="s">
        <v>365</v>
      </c>
      <c r="AB15" s="1" t="s">
        <v>366</v>
      </c>
      <c r="AC15" s="1" t="s">
        <v>367</v>
      </c>
      <c r="AD15" s="86" t="s">
        <v>597</v>
      </c>
      <c r="AE15" s="1" t="s">
        <v>368</v>
      </c>
      <c r="AF15" s="1" t="s">
        <v>369</v>
      </c>
      <c r="AG15" s="1" t="s">
        <v>370</v>
      </c>
      <c r="AH15" s="1" t="s">
        <v>371</v>
      </c>
      <c r="AI15" s="1" t="s">
        <v>372</v>
      </c>
      <c r="AJ15" s="1" t="s">
        <v>373</v>
      </c>
      <c r="AK15" s="1" t="s">
        <v>374</v>
      </c>
      <c r="AL15" s="1" t="s">
        <v>375</v>
      </c>
      <c r="AM15" s="1" t="s">
        <v>376</v>
      </c>
      <c r="AN15" s="1" t="s">
        <v>377</v>
      </c>
      <c r="AO15" s="1" t="s">
        <v>378</v>
      </c>
      <c r="AP15" s="1" t="s">
        <v>379</v>
      </c>
      <c r="AQ15" s="1" t="s">
        <v>380</v>
      </c>
      <c r="AR15" s="1" t="s">
        <v>381</v>
      </c>
      <c r="AS15" s="1" t="s">
        <v>382</v>
      </c>
      <c r="AT15" s="1" t="s">
        <v>383</v>
      </c>
      <c r="AU15" s="1" t="s">
        <v>384</v>
      </c>
      <c r="AV15" s="1" t="s">
        <v>385</v>
      </c>
      <c r="AW15" s="1" t="s">
        <v>386</v>
      </c>
      <c r="AX15" s="1" t="s">
        <v>387</v>
      </c>
      <c r="AY15" s="53" t="s">
        <v>444</v>
      </c>
      <c r="AZ15" s="1" t="s">
        <v>388</v>
      </c>
      <c r="BA15" s="1" t="s">
        <v>389</v>
      </c>
      <c r="BB15" s="1" t="s">
        <v>390</v>
      </c>
      <c r="BC15" s="1" t="s">
        <v>391</v>
      </c>
      <c r="BD15" s="1" t="s">
        <v>392</v>
      </c>
      <c r="BE15" s="1" t="s">
        <v>393</v>
      </c>
      <c r="BF15" s="1" t="s">
        <v>394</v>
      </c>
      <c r="BG15" s="1" t="s">
        <v>395</v>
      </c>
      <c r="BH15" s="1" t="s">
        <v>396</v>
      </c>
      <c r="BI15" s="1" t="s">
        <v>397</v>
      </c>
      <c r="BJ15" s="1" t="s">
        <v>541</v>
      </c>
      <c r="BK15" s="1" t="s">
        <v>398</v>
      </c>
      <c r="BL15" s="1" t="s">
        <v>399</v>
      </c>
      <c r="BM15" s="1" t="s">
        <v>434</v>
      </c>
      <c r="BN15" s="1" t="s">
        <v>400</v>
      </c>
      <c r="BO15" s="1" t="s">
        <v>401</v>
      </c>
      <c r="BP15" s="1" t="s">
        <v>402</v>
      </c>
      <c r="BQ15" s="1" t="s">
        <v>403</v>
      </c>
      <c r="BR15" s="1" t="s">
        <v>404</v>
      </c>
      <c r="BS15" s="1" t="s">
        <v>405</v>
      </c>
      <c r="BT15" s="1" t="s">
        <v>406</v>
      </c>
      <c r="BU15" s="1" t="s">
        <v>407</v>
      </c>
      <c r="BV15" s="1" t="s">
        <v>408</v>
      </c>
      <c r="BW15" s="1" t="s">
        <v>409</v>
      </c>
      <c r="BX15" s="1" t="s">
        <v>410</v>
      </c>
      <c r="BY15" s="1" t="s">
        <v>411</v>
      </c>
      <c r="BZ15" s="1" t="s">
        <v>412</v>
      </c>
      <c r="CA15" s="1" t="s">
        <v>413</v>
      </c>
      <c r="CB15" s="1" t="s">
        <v>414</v>
      </c>
      <c r="CC15" s="1" t="s">
        <v>415</v>
      </c>
      <c r="CD15" s="1" t="s">
        <v>416</v>
      </c>
      <c r="CE15" s="1" t="s">
        <v>417</v>
      </c>
      <c r="CF15" s="1" t="s">
        <v>418</v>
      </c>
      <c r="CG15" s="1" t="s">
        <v>454</v>
      </c>
      <c r="CH15" s="1" t="s">
        <v>419</v>
      </c>
      <c r="CI15" s="1" t="s">
        <v>455</v>
      </c>
      <c r="CJ15" s="1" t="s">
        <v>527</v>
      </c>
      <c r="CK15" s="1" t="s">
        <v>420</v>
      </c>
      <c r="CL15" s="1" t="s">
        <v>421</v>
      </c>
      <c r="CM15" s="1" t="s">
        <v>422</v>
      </c>
      <c r="CN15" s="1" t="s">
        <v>456</v>
      </c>
      <c r="CO15" s="1" t="s">
        <v>423</v>
      </c>
      <c r="CP15" s="89" t="s">
        <v>603</v>
      </c>
      <c r="CQ15" s="89" t="s">
        <v>604</v>
      </c>
      <c r="CR15" s="89" t="s">
        <v>605</v>
      </c>
      <c r="CS15" s="1" t="s">
        <v>424</v>
      </c>
      <c r="CT15" s="1" t="s">
        <v>425</v>
      </c>
      <c r="CU15" s="1" t="s">
        <v>426</v>
      </c>
      <c r="CV15" s="2" t="s">
        <v>427</v>
      </c>
      <c r="CW15" s="63"/>
    </row>
    <row r="16" spans="1:101" s="3" customFormat="1" ht="2.25" customHeight="1" x14ac:dyDescent="0.3">
      <c r="A16" s="102"/>
      <c r="B16" s="64"/>
      <c r="C16" s="65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8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90"/>
      <c r="CQ16" s="90"/>
      <c r="CR16" s="90"/>
      <c r="CS16" s="67"/>
      <c r="CT16" s="67"/>
      <c r="CU16" s="67"/>
      <c r="CV16" s="69"/>
      <c r="CW16" s="63"/>
    </row>
    <row r="17" spans="1:101" s="58" customFormat="1" ht="31.2" x14ac:dyDescent="0.3">
      <c r="A17" s="103" t="s">
        <v>41</v>
      </c>
      <c r="B17" s="13" t="s">
        <v>1</v>
      </c>
      <c r="C17" s="14" t="s">
        <v>42</v>
      </c>
      <c r="D17" s="15">
        <f t="shared" ref="D17:AI17" si="0">SUM(D18+D20+D24+D38+D40+D45+D47)</f>
        <v>273449306</v>
      </c>
      <c r="E17" s="15">
        <f t="shared" si="0"/>
        <v>266071327</v>
      </c>
      <c r="F17" s="15">
        <f t="shared" si="0"/>
        <v>261320662</v>
      </c>
      <c r="G17" s="15">
        <f t="shared" si="0"/>
        <v>176782565</v>
      </c>
      <c r="H17" s="15">
        <f t="shared" si="0"/>
        <v>37603068</v>
      </c>
      <c r="I17" s="15">
        <f t="shared" si="0"/>
        <v>12606040</v>
      </c>
      <c r="J17" s="15">
        <f t="shared" si="0"/>
        <v>0</v>
      </c>
      <c r="K17" s="15">
        <f t="shared" si="0"/>
        <v>324553</v>
      </c>
      <c r="L17" s="15">
        <f t="shared" si="0"/>
        <v>0</v>
      </c>
      <c r="M17" s="15">
        <f t="shared" si="0"/>
        <v>0</v>
      </c>
      <c r="N17" s="15">
        <f t="shared" si="0"/>
        <v>7671040</v>
      </c>
      <c r="O17" s="15">
        <f t="shared" si="0"/>
        <v>4610447</v>
      </c>
      <c r="P17" s="15">
        <f t="shared" si="0"/>
        <v>1759995</v>
      </c>
      <c r="Q17" s="15">
        <f t="shared" si="0"/>
        <v>856</v>
      </c>
      <c r="R17" s="15">
        <f t="shared" si="0"/>
        <v>1759139</v>
      </c>
      <c r="S17" s="15">
        <f t="shared" si="0"/>
        <v>40000</v>
      </c>
      <c r="T17" s="15">
        <f t="shared" si="0"/>
        <v>4275892</v>
      </c>
      <c r="U17" s="15">
        <f t="shared" si="0"/>
        <v>4371954</v>
      </c>
      <c r="V17" s="15">
        <f t="shared" si="0"/>
        <v>963577</v>
      </c>
      <c r="W17" s="15">
        <f t="shared" si="0"/>
        <v>1249871</v>
      </c>
      <c r="X17" s="15">
        <f t="shared" si="0"/>
        <v>1301782</v>
      </c>
      <c r="Y17" s="15">
        <f t="shared" si="0"/>
        <v>249572</v>
      </c>
      <c r="Z17" s="15">
        <f t="shared" si="0"/>
        <v>138587</v>
      </c>
      <c r="AA17" s="15">
        <f t="shared" si="0"/>
        <v>329270</v>
      </c>
      <c r="AB17" s="15">
        <f t="shared" si="0"/>
        <v>0</v>
      </c>
      <c r="AC17" s="15">
        <f t="shared" si="0"/>
        <v>139295</v>
      </c>
      <c r="AD17" s="15">
        <f>SUM(AD18+AD20+AD24+AD38+AD40+AD45+AD47)</f>
        <v>19182</v>
      </c>
      <c r="AE17" s="15">
        <f t="shared" si="0"/>
        <v>23861966</v>
      </c>
      <c r="AF17" s="15">
        <f t="shared" si="0"/>
        <v>100000</v>
      </c>
      <c r="AG17" s="15">
        <f t="shared" si="0"/>
        <v>0</v>
      </c>
      <c r="AH17" s="15">
        <f t="shared" si="0"/>
        <v>529853</v>
      </c>
      <c r="AI17" s="15">
        <f t="shared" si="0"/>
        <v>1389165</v>
      </c>
      <c r="AJ17" s="15">
        <f t="shared" ref="AJ17:BP17" si="1">SUM(AJ18+AJ20+AJ24+AJ38+AJ40+AJ45+AJ47)</f>
        <v>0</v>
      </c>
      <c r="AK17" s="15">
        <f t="shared" si="1"/>
        <v>129122</v>
      </c>
      <c r="AL17" s="15">
        <f t="shared" si="1"/>
        <v>1063814</v>
      </c>
      <c r="AM17" s="15">
        <f t="shared" si="1"/>
        <v>280267</v>
      </c>
      <c r="AN17" s="15">
        <f t="shared" si="1"/>
        <v>650920</v>
      </c>
      <c r="AO17" s="15">
        <f t="shared" si="1"/>
        <v>8220690</v>
      </c>
      <c r="AP17" s="15">
        <f t="shared" si="1"/>
        <v>7691</v>
      </c>
      <c r="AQ17" s="15">
        <f t="shared" si="1"/>
        <v>0</v>
      </c>
      <c r="AR17" s="15">
        <f t="shared" si="1"/>
        <v>1029047</v>
      </c>
      <c r="AS17" s="15">
        <f t="shared" si="1"/>
        <v>373570</v>
      </c>
      <c r="AT17" s="15">
        <f t="shared" si="1"/>
        <v>0</v>
      </c>
      <c r="AU17" s="15">
        <f t="shared" si="1"/>
        <v>0</v>
      </c>
      <c r="AV17" s="15">
        <f t="shared" si="1"/>
        <v>0</v>
      </c>
      <c r="AW17" s="15">
        <f t="shared" si="1"/>
        <v>1016988</v>
      </c>
      <c r="AX17" s="15">
        <f t="shared" si="1"/>
        <v>2167543</v>
      </c>
      <c r="AY17" s="15">
        <f t="shared" si="1"/>
        <v>517513</v>
      </c>
      <c r="AZ17" s="15">
        <f t="shared" si="1"/>
        <v>6385783</v>
      </c>
      <c r="BA17" s="15">
        <f t="shared" si="1"/>
        <v>4750665</v>
      </c>
      <c r="BB17" s="15">
        <f t="shared" si="1"/>
        <v>0</v>
      </c>
      <c r="BC17" s="15">
        <f t="shared" si="1"/>
        <v>0</v>
      </c>
      <c r="BD17" s="15">
        <f t="shared" si="1"/>
        <v>0</v>
      </c>
      <c r="BE17" s="15">
        <f t="shared" si="1"/>
        <v>0</v>
      </c>
      <c r="BF17" s="15">
        <f t="shared" si="1"/>
        <v>0</v>
      </c>
      <c r="BG17" s="15">
        <f t="shared" si="1"/>
        <v>0</v>
      </c>
      <c r="BH17" s="15">
        <f t="shared" si="1"/>
        <v>0</v>
      </c>
      <c r="BI17" s="15">
        <f t="shared" si="1"/>
        <v>0</v>
      </c>
      <c r="BJ17" s="15">
        <f t="shared" ref="BJ17" si="2">SUM(BJ18+BJ20+BJ24+BJ38+BJ40+BJ45+BJ47)</f>
        <v>0</v>
      </c>
      <c r="BK17" s="15">
        <f t="shared" si="1"/>
        <v>0</v>
      </c>
      <c r="BL17" s="15">
        <f t="shared" si="1"/>
        <v>0</v>
      </c>
      <c r="BM17" s="15">
        <f t="shared" si="1"/>
        <v>0</v>
      </c>
      <c r="BN17" s="15">
        <f t="shared" si="1"/>
        <v>4750665</v>
      </c>
      <c r="BO17" s="15">
        <f t="shared" si="1"/>
        <v>0</v>
      </c>
      <c r="BP17" s="15">
        <f t="shared" si="1"/>
        <v>0</v>
      </c>
      <c r="BQ17" s="15">
        <f t="shared" ref="BQ17:CM17" si="3">SUM(BQ18+BQ20+BQ24+BQ38+BQ40+BQ45+BQ47)</f>
        <v>10670</v>
      </c>
      <c r="BR17" s="15">
        <f t="shared" si="3"/>
        <v>0</v>
      </c>
      <c r="BS17" s="15">
        <f t="shared" si="3"/>
        <v>0</v>
      </c>
      <c r="BT17" s="15">
        <f t="shared" si="3"/>
        <v>0</v>
      </c>
      <c r="BU17" s="15">
        <f t="shared" si="3"/>
        <v>0</v>
      </c>
      <c r="BV17" s="15">
        <f t="shared" si="3"/>
        <v>0</v>
      </c>
      <c r="BW17" s="15">
        <f t="shared" si="3"/>
        <v>0</v>
      </c>
      <c r="BX17" s="15">
        <f t="shared" si="3"/>
        <v>4519995</v>
      </c>
      <c r="BY17" s="15">
        <f t="shared" si="3"/>
        <v>220000</v>
      </c>
      <c r="BZ17" s="15">
        <f t="shared" si="3"/>
        <v>7377979</v>
      </c>
      <c r="CA17" s="15">
        <f t="shared" si="3"/>
        <v>7377979</v>
      </c>
      <c r="CB17" s="15">
        <f t="shared" si="3"/>
        <v>5066553</v>
      </c>
      <c r="CC17" s="15">
        <f t="shared" si="3"/>
        <v>0</v>
      </c>
      <c r="CD17" s="15">
        <f t="shared" si="3"/>
        <v>5066553</v>
      </c>
      <c r="CE17" s="15">
        <f t="shared" si="3"/>
        <v>1749500</v>
      </c>
      <c r="CF17" s="15">
        <f t="shared" si="3"/>
        <v>1749500</v>
      </c>
      <c r="CG17" s="15">
        <f t="shared" si="3"/>
        <v>0</v>
      </c>
      <c r="CH17" s="15">
        <f t="shared" si="3"/>
        <v>0</v>
      </c>
      <c r="CI17" s="15">
        <f t="shared" si="3"/>
        <v>0</v>
      </c>
      <c r="CJ17" s="15">
        <f t="shared" si="3"/>
        <v>0</v>
      </c>
      <c r="CK17" s="15">
        <f t="shared" si="3"/>
        <v>561926</v>
      </c>
      <c r="CL17" s="15">
        <f t="shared" si="3"/>
        <v>0</v>
      </c>
      <c r="CM17" s="15">
        <f t="shared" si="3"/>
        <v>561926</v>
      </c>
      <c r="CN17" s="15"/>
      <c r="CO17" s="15">
        <f>SUM(CO18+CO20+CO24+CO38+CO40+CO45+CO47)</f>
        <v>0</v>
      </c>
      <c r="CP17" s="15">
        <f t="shared" ref="CP17:CR17" si="4">SUM(CP18+CP20+CP24+CP38+CP40+CP45+CP47)</f>
        <v>0</v>
      </c>
      <c r="CQ17" s="15">
        <f t="shared" si="4"/>
        <v>0</v>
      </c>
      <c r="CR17" s="15">
        <f t="shared" si="4"/>
        <v>0</v>
      </c>
      <c r="CS17" s="15">
        <f>SUM(CS18+CS20+CS24+CS38+CS40+CS45+CS47)</f>
        <v>0</v>
      </c>
      <c r="CT17" s="15">
        <f>SUM(CT18+CT20+CT24+CT38+CT40+CT45+CT47)</f>
        <v>0</v>
      </c>
      <c r="CU17" s="15">
        <f>SUM(CU18+CU20+CU24+CU38+CU40+CU45+CU47)</f>
        <v>0</v>
      </c>
      <c r="CV17" s="59">
        <f>SUM(CV18+CV20+CV24+CV38+CV40+CV45+CV47)</f>
        <v>0</v>
      </c>
      <c r="CW17" s="57"/>
    </row>
    <row r="18" spans="1:101" s="58" customFormat="1" ht="31.2" x14ac:dyDescent="0.3">
      <c r="A18" s="104" t="s">
        <v>43</v>
      </c>
      <c r="B18" s="16" t="s">
        <v>1</v>
      </c>
      <c r="C18" s="17" t="s">
        <v>44</v>
      </c>
      <c r="D18" s="18">
        <f>SUM(D19)</f>
        <v>36100629</v>
      </c>
      <c r="E18" s="18">
        <f t="shared" ref="E18:BT18" si="5">SUM(E19)</f>
        <v>32663703</v>
      </c>
      <c r="F18" s="18">
        <f t="shared" si="5"/>
        <v>32631881</v>
      </c>
      <c r="G18" s="18">
        <f>G19</f>
        <v>13999081</v>
      </c>
      <c r="H18" s="18">
        <f>H19</f>
        <v>3402045</v>
      </c>
      <c r="I18" s="18">
        <f t="shared" si="5"/>
        <v>2752837</v>
      </c>
      <c r="J18" s="18">
        <f t="shared" si="5"/>
        <v>0</v>
      </c>
      <c r="K18" s="18">
        <f t="shared" si="5"/>
        <v>32000</v>
      </c>
      <c r="L18" s="18">
        <f t="shared" si="5"/>
        <v>0</v>
      </c>
      <c r="M18" s="18">
        <f t="shared" si="5"/>
        <v>0</v>
      </c>
      <c r="N18" s="18">
        <f t="shared" si="5"/>
        <v>1888317</v>
      </c>
      <c r="O18" s="18">
        <f t="shared" si="5"/>
        <v>832520</v>
      </c>
      <c r="P18" s="18">
        <f t="shared" si="5"/>
        <v>633606</v>
      </c>
      <c r="Q18" s="18">
        <f t="shared" si="5"/>
        <v>856</v>
      </c>
      <c r="R18" s="18">
        <f t="shared" si="5"/>
        <v>632750</v>
      </c>
      <c r="S18" s="18">
        <f t="shared" si="5"/>
        <v>0</v>
      </c>
      <c r="T18" s="18">
        <f t="shared" si="5"/>
        <v>354306</v>
      </c>
      <c r="U18" s="18">
        <f t="shared" si="5"/>
        <v>641328</v>
      </c>
      <c r="V18" s="18">
        <f t="shared" si="5"/>
        <v>183250</v>
      </c>
      <c r="W18" s="18">
        <f t="shared" si="5"/>
        <v>102555</v>
      </c>
      <c r="X18" s="18">
        <f t="shared" si="5"/>
        <v>242807</v>
      </c>
      <c r="Y18" s="18">
        <f t="shared" si="5"/>
        <v>37203</v>
      </c>
      <c r="Z18" s="18">
        <f t="shared" si="5"/>
        <v>33885</v>
      </c>
      <c r="AA18" s="18">
        <f t="shared" si="5"/>
        <v>0</v>
      </c>
      <c r="AB18" s="18">
        <f t="shared" si="5"/>
        <v>0</v>
      </c>
      <c r="AC18" s="18">
        <f t="shared" si="5"/>
        <v>41628</v>
      </c>
      <c r="AD18" s="18">
        <f t="shared" si="5"/>
        <v>0</v>
      </c>
      <c r="AE18" s="18">
        <f t="shared" si="5"/>
        <v>10848678</v>
      </c>
      <c r="AF18" s="18">
        <f t="shared" si="5"/>
        <v>0</v>
      </c>
      <c r="AG18" s="18">
        <f t="shared" si="5"/>
        <v>0</v>
      </c>
      <c r="AH18" s="18">
        <f t="shared" si="5"/>
        <v>65500</v>
      </c>
      <c r="AI18" s="18">
        <f t="shared" si="5"/>
        <v>112260</v>
      </c>
      <c r="AJ18" s="18">
        <f t="shared" si="5"/>
        <v>0</v>
      </c>
      <c r="AK18" s="18">
        <f t="shared" si="5"/>
        <v>25455</v>
      </c>
      <c r="AL18" s="18">
        <f t="shared" si="5"/>
        <v>1000574</v>
      </c>
      <c r="AM18" s="18">
        <f t="shared" si="5"/>
        <v>15000</v>
      </c>
      <c r="AN18" s="18">
        <f t="shared" si="5"/>
        <v>310000</v>
      </c>
      <c r="AO18" s="18">
        <f t="shared" si="5"/>
        <v>5382939</v>
      </c>
      <c r="AP18" s="18">
        <f t="shared" si="5"/>
        <v>7326</v>
      </c>
      <c r="AQ18" s="18">
        <f t="shared" si="5"/>
        <v>0</v>
      </c>
      <c r="AR18" s="18">
        <f t="shared" si="5"/>
        <v>0</v>
      </c>
      <c r="AS18" s="18">
        <f t="shared" si="5"/>
        <v>13574</v>
      </c>
      <c r="AT18" s="18"/>
      <c r="AU18" s="18"/>
      <c r="AV18" s="18">
        <f t="shared" si="5"/>
        <v>0</v>
      </c>
      <c r="AW18" s="18">
        <f t="shared" si="5"/>
        <v>0</v>
      </c>
      <c r="AX18" s="18">
        <f t="shared" si="5"/>
        <v>0</v>
      </c>
      <c r="AY18" s="18"/>
      <c r="AZ18" s="18">
        <f t="shared" si="5"/>
        <v>3916050</v>
      </c>
      <c r="BA18" s="18">
        <f t="shared" si="5"/>
        <v>31822</v>
      </c>
      <c r="BB18" s="18">
        <f t="shared" si="5"/>
        <v>0</v>
      </c>
      <c r="BC18" s="18">
        <f t="shared" si="5"/>
        <v>0</v>
      </c>
      <c r="BD18" s="18">
        <f t="shared" si="5"/>
        <v>0</v>
      </c>
      <c r="BE18" s="18">
        <f t="shared" si="5"/>
        <v>0</v>
      </c>
      <c r="BF18" s="18">
        <f t="shared" si="5"/>
        <v>0</v>
      </c>
      <c r="BG18" s="18">
        <f t="shared" si="5"/>
        <v>0</v>
      </c>
      <c r="BH18" s="18">
        <f t="shared" si="5"/>
        <v>0</v>
      </c>
      <c r="BI18" s="18">
        <f t="shared" si="5"/>
        <v>0</v>
      </c>
      <c r="BJ18" s="18">
        <f t="shared" si="5"/>
        <v>0</v>
      </c>
      <c r="BK18" s="18">
        <f t="shared" si="5"/>
        <v>0</v>
      </c>
      <c r="BL18" s="18">
        <f t="shared" si="5"/>
        <v>0</v>
      </c>
      <c r="BM18" s="18">
        <f t="shared" si="5"/>
        <v>0</v>
      </c>
      <c r="BN18" s="18">
        <f t="shared" si="5"/>
        <v>31822</v>
      </c>
      <c r="BO18" s="18">
        <f t="shared" si="5"/>
        <v>0</v>
      </c>
      <c r="BP18" s="18">
        <f t="shared" si="5"/>
        <v>0</v>
      </c>
      <c r="BQ18" s="18">
        <f t="shared" si="5"/>
        <v>0</v>
      </c>
      <c r="BR18" s="18">
        <f t="shared" si="5"/>
        <v>0</v>
      </c>
      <c r="BS18" s="18">
        <f t="shared" si="5"/>
        <v>0</v>
      </c>
      <c r="BT18" s="18">
        <f t="shared" si="5"/>
        <v>0</v>
      </c>
      <c r="BU18" s="18">
        <f t="shared" ref="BU18:CV18" si="6">SUM(BU19)</f>
        <v>0</v>
      </c>
      <c r="BV18" s="18">
        <f t="shared" si="6"/>
        <v>0</v>
      </c>
      <c r="BW18" s="18">
        <f t="shared" si="6"/>
        <v>0</v>
      </c>
      <c r="BX18" s="18">
        <f t="shared" si="6"/>
        <v>31822</v>
      </c>
      <c r="BY18" s="18">
        <f t="shared" si="6"/>
        <v>0</v>
      </c>
      <c r="BZ18" s="18">
        <f t="shared" si="6"/>
        <v>3436926</v>
      </c>
      <c r="CA18" s="18">
        <f t="shared" si="6"/>
        <v>3436926</v>
      </c>
      <c r="CB18" s="18">
        <f t="shared" si="6"/>
        <v>1850000</v>
      </c>
      <c r="CC18" s="18">
        <f t="shared" si="6"/>
        <v>0</v>
      </c>
      <c r="CD18" s="18">
        <f t="shared" si="6"/>
        <v>1850000</v>
      </c>
      <c r="CE18" s="18">
        <f t="shared" si="6"/>
        <v>1025000</v>
      </c>
      <c r="CF18" s="18">
        <f t="shared" si="6"/>
        <v>1025000</v>
      </c>
      <c r="CG18" s="18">
        <f t="shared" si="6"/>
        <v>0</v>
      </c>
      <c r="CH18" s="18">
        <f t="shared" si="6"/>
        <v>0</v>
      </c>
      <c r="CI18" s="18">
        <f t="shared" si="6"/>
        <v>0</v>
      </c>
      <c r="CJ18" s="18">
        <f t="shared" si="6"/>
        <v>0</v>
      </c>
      <c r="CK18" s="18">
        <f t="shared" si="6"/>
        <v>561926</v>
      </c>
      <c r="CL18" s="18">
        <f t="shared" si="6"/>
        <v>0</v>
      </c>
      <c r="CM18" s="18">
        <f t="shared" si="6"/>
        <v>561926</v>
      </c>
      <c r="CN18" s="18"/>
      <c r="CO18" s="18">
        <f t="shared" si="6"/>
        <v>0</v>
      </c>
      <c r="CP18" s="74"/>
      <c r="CQ18" s="74"/>
      <c r="CR18" s="74"/>
      <c r="CS18" s="18">
        <f t="shared" si="6"/>
        <v>0</v>
      </c>
      <c r="CT18" s="18">
        <f t="shared" si="6"/>
        <v>0</v>
      </c>
      <c r="CU18" s="18">
        <f t="shared" si="6"/>
        <v>0</v>
      </c>
      <c r="CV18" s="46">
        <f t="shared" si="6"/>
        <v>0</v>
      </c>
      <c r="CW18" s="57"/>
    </row>
    <row r="19" spans="1:101" ht="15.6" x14ac:dyDescent="0.3">
      <c r="A19" s="105" t="s">
        <v>1</v>
      </c>
      <c r="B19" s="21" t="s">
        <v>45</v>
      </c>
      <c r="C19" s="22" t="s">
        <v>46</v>
      </c>
      <c r="D19" s="19">
        <f>SUM(E19+BZ19+CS19)</f>
        <v>36100629</v>
      </c>
      <c r="E19" s="19">
        <f>SUM(F19+BA19)</f>
        <v>32663703</v>
      </c>
      <c r="F19" s="19">
        <f>SUM(G19+H19+I19+P19+S19+T19+U19+AE19+AD19)</f>
        <v>32631881</v>
      </c>
      <c r="G19" s="23">
        <v>13999081</v>
      </c>
      <c r="H19" s="23">
        <v>3402045</v>
      </c>
      <c r="I19" s="19">
        <f t="shared" ref="I19:I75" si="7">SUM(J19:O19)</f>
        <v>2752837</v>
      </c>
      <c r="J19" s="19">
        <v>0</v>
      </c>
      <c r="K19" s="23">
        <v>32000</v>
      </c>
      <c r="L19" s="23">
        <v>0</v>
      </c>
      <c r="M19" s="23">
        <v>0</v>
      </c>
      <c r="N19" s="23">
        <v>1888317</v>
      </c>
      <c r="O19" s="23">
        <v>832520</v>
      </c>
      <c r="P19" s="19">
        <f t="shared" ref="P19:P75" si="8">SUM(Q19:R19)</f>
        <v>633606</v>
      </c>
      <c r="Q19" s="19">
        <v>856</v>
      </c>
      <c r="R19" s="19">
        <v>632750</v>
      </c>
      <c r="S19" s="19">
        <v>0</v>
      </c>
      <c r="T19" s="19">
        <v>354306</v>
      </c>
      <c r="U19" s="19">
        <f>SUM(V19:AC19)</f>
        <v>641328</v>
      </c>
      <c r="V19" s="23">
        <v>183250</v>
      </c>
      <c r="W19" s="23">
        <v>102555</v>
      </c>
      <c r="X19" s="23">
        <v>242807</v>
      </c>
      <c r="Y19" s="23">
        <v>37203</v>
      </c>
      <c r="Z19" s="23">
        <v>33885</v>
      </c>
      <c r="AA19" s="23">
        <v>0</v>
      </c>
      <c r="AB19" s="23">
        <v>0</v>
      </c>
      <c r="AC19" s="23">
        <v>41628</v>
      </c>
      <c r="AD19" s="19">
        <v>0</v>
      </c>
      <c r="AE19" s="19">
        <f>SUM(AF19:AZ19)</f>
        <v>10848678</v>
      </c>
      <c r="AF19" s="19">
        <v>0</v>
      </c>
      <c r="AG19" s="19">
        <v>0</v>
      </c>
      <c r="AH19" s="23">
        <v>65500</v>
      </c>
      <c r="AI19" s="23">
        <v>112260</v>
      </c>
      <c r="AJ19" s="23">
        <v>0</v>
      </c>
      <c r="AK19" s="23">
        <v>25455</v>
      </c>
      <c r="AL19" s="23">
        <v>1000574</v>
      </c>
      <c r="AM19" s="23">
        <v>15000</v>
      </c>
      <c r="AN19" s="23">
        <v>310000</v>
      </c>
      <c r="AO19" s="23">
        <v>5382939</v>
      </c>
      <c r="AP19" s="23">
        <v>7326</v>
      </c>
      <c r="AQ19" s="23">
        <v>0</v>
      </c>
      <c r="AR19" s="23">
        <v>0</v>
      </c>
      <c r="AS19" s="23">
        <v>13574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3916050</v>
      </c>
      <c r="BA19" s="19">
        <f>SUM(BB19+BF19+BI19+BK19+BN19)</f>
        <v>31822</v>
      </c>
      <c r="BB19" s="19">
        <f>SUM(BC19:BE19)</f>
        <v>0</v>
      </c>
      <c r="BC19" s="19">
        <v>0</v>
      </c>
      <c r="BD19" s="19">
        <v>0</v>
      </c>
      <c r="BE19" s="19">
        <v>0</v>
      </c>
      <c r="BF19" s="19">
        <f>SUM(BH19:BH19)</f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f t="shared" ref="BK19:BK75" si="9">SUM(BL19)</f>
        <v>0</v>
      </c>
      <c r="BL19" s="19">
        <v>0</v>
      </c>
      <c r="BM19" s="19">
        <v>0</v>
      </c>
      <c r="BN19" s="19">
        <f>SUM(BO19:BY19)</f>
        <v>31822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31822</v>
      </c>
      <c r="BY19" s="19">
        <v>0</v>
      </c>
      <c r="BZ19" s="19">
        <f>SUM(CA19+CO19)</f>
        <v>3436926</v>
      </c>
      <c r="CA19" s="19">
        <f>SUM(CB19+CE19+CK19)</f>
        <v>3436926</v>
      </c>
      <c r="CB19" s="19">
        <f t="shared" ref="CB19:CB75" si="10">SUM(CC19:CD19)</f>
        <v>1850000</v>
      </c>
      <c r="CC19" s="19">
        <v>0</v>
      </c>
      <c r="CD19" s="19">
        <v>1850000</v>
      </c>
      <c r="CE19" s="19">
        <f>SUM(CF19:CJ19)</f>
        <v>1025000</v>
      </c>
      <c r="CF19" s="19">
        <v>1025000</v>
      </c>
      <c r="CG19" s="19">
        <v>0</v>
      </c>
      <c r="CH19" s="19">
        <v>0</v>
      </c>
      <c r="CI19" s="19">
        <v>0</v>
      </c>
      <c r="CJ19" s="19">
        <v>0</v>
      </c>
      <c r="CK19" s="19">
        <f>SUM(CL19:CN19)</f>
        <v>561926</v>
      </c>
      <c r="CL19" s="19"/>
      <c r="CM19" s="19">
        <v>561926</v>
      </c>
      <c r="CN19" s="19"/>
      <c r="CO19" s="19">
        <v>0</v>
      </c>
      <c r="CP19" s="75"/>
      <c r="CQ19" s="75"/>
      <c r="CR19" s="75"/>
      <c r="CS19" s="19">
        <f t="shared" ref="CS19:CS75" si="11">SUM(CT19)</f>
        <v>0</v>
      </c>
      <c r="CT19" s="19">
        <f t="shared" ref="CT19:CT75" si="12">SUM(CU19:CV19)</f>
        <v>0</v>
      </c>
      <c r="CU19" s="19">
        <v>0</v>
      </c>
      <c r="CV19" s="20">
        <v>0</v>
      </c>
      <c r="CW19" s="52"/>
    </row>
    <row r="20" spans="1:101" s="58" customFormat="1" ht="31.2" x14ac:dyDescent="0.3">
      <c r="A20" s="104" t="s">
        <v>47</v>
      </c>
      <c r="B20" s="16" t="s">
        <v>1</v>
      </c>
      <c r="C20" s="17" t="s">
        <v>551</v>
      </c>
      <c r="D20" s="18">
        <f>SUM(D21:D23)</f>
        <v>47334946</v>
      </c>
      <c r="E20" s="18">
        <f t="shared" ref="E20:BT20" si="13">SUM(E21:E23)</f>
        <v>45270427</v>
      </c>
      <c r="F20" s="18">
        <f t="shared" si="13"/>
        <v>43156732</v>
      </c>
      <c r="G20" s="18">
        <f t="shared" si="13"/>
        <v>28928027</v>
      </c>
      <c r="H20" s="18">
        <f t="shared" si="13"/>
        <v>6950022</v>
      </c>
      <c r="I20" s="18">
        <f t="shared" si="13"/>
        <v>2358081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1886160</v>
      </c>
      <c r="O20" s="18">
        <f t="shared" si="13"/>
        <v>471921</v>
      </c>
      <c r="P20" s="18">
        <f t="shared" si="13"/>
        <v>212741</v>
      </c>
      <c r="Q20" s="18">
        <f t="shared" si="13"/>
        <v>0</v>
      </c>
      <c r="R20" s="18">
        <f t="shared" si="13"/>
        <v>212741</v>
      </c>
      <c r="S20" s="18">
        <f t="shared" si="13"/>
        <v>0</v>
      </c>
      <c r="T20" s="18">
        <f t="shared" si="13"/>
        <v>274402</v>
      </c>
      <c r="U20" s="18">
        <f t="shared" si="13"/>
        <v>175724</v>
      </c>
      <c r="V20" s="18">
        <f t="shared" si="13"/>
        <v>79520</v>
      </c>
      <c r="W20" s="18">
        <f t="shared" si="13"/>
        <v>22183</v>
      </c>
      <c r="X20" s="18">
        <f t="shared" si="13"/>
        <v>41850</v>
      </c>
      <c r="Y20" s="18">
        <f t="shared" si="13"/>
        <v>12556</v>
      </c>
      <c r="Z20" s="18">
        <f t="shared" si="13"/>
        <v>6271</v>
      </c>
      <c r="AA20" s="18">
        <f t="shared" si="13"/>
        <v>0</v>
      </c>
      <c r="AB20" s="18">
        <f t="shared" si="13"/>
        <v>0</v>
      </c>
      <c r="AC20" s="18">
        <f t="shared" si="13"/>
        <v>13344</v>
      </c>
      <c r="AD20" s="18">
        <f t="shared" si="13"/>
        <v>0</v>
      </c>
      <c r="AE20" s="18">
        <f t="shared" si="13"/>
        <v>4257735</v>
      </c>
      <c r="AF20" s="18">
        <f t="shared" si="13"/>
        <v>100000</v>
      </c>
      <c r="AG20" s="18">
        <f t="shared" si="13"/>
        <v>0</v>
      </c>
      <c r="AH20" s="18">
        <f t="shared" si="13"/>
        <v>52017</v>
      </c>
      <c r="AI20" s="18">
        <f t="shared" si="13"/>
        <v>197226</v>
      </c>
      <c r="AJ20" s="18">
        <f t="shared" si="13"/>
        <v>0</v>
      </c>
      <c r="AK20" s="18">
        <f t="shared" si="13"/>
        <v>39959</v>
      </c>
      <c r="AL20" s="18">
        <f t="shared" si="13"/>
        <v>28000</v>
      </c>
      <c r="AM20" s="18">
        <f t="shared" si="13"/>
        <v>4500</v>
      </c>
      <c r="AN20" s="18">
        <f t="shared" si="13"/>
        <v>173176</v>
      </c>
      <c r="AO20" s="18">
        <f t="shared" si="13"/>
        <v>1825206</v>
      </c>
      <c r="AP20" s="18">
        <f t="shared" si="13"/>
        <v>0</v>
      </c>
      <c r="AQ20" s="18">
        <f t="shared" si="13"/>
        <v>0</v>
      </c>
      <c r="AR20" s="18">
        <f t="shared" si="13"/>
        <v>106783</v>
      </c>
      <c r="AS20" s="18">
        <f t="shared" si="13"/>
        <v>51491</v>
      </c>
      <c r="AT20" s="18"/>
      <c r="AU20" s="18"/>
      <c r="AV20" s="18">
        <f t="shared" si="13"/>
        <v>0</v>
      </c>
      <c r="AW20" s="18">
        <f t="shared" si="13"/>
        <v>0</v>
      </c>
      <c r="AX20" s="18">
        <f t="shared" si="13"/>
        <v>100320</v>
      </c>
      <c r="AY20" s="18"/>
      <c r="AZ20" s="18">
        <f t="shared" si="13"/>
        <v>1579057</v>
      </c>
      <c r="BA20" s="18">
        <f t="shared" si="13"/>
        <v>2113695</v>
      </c>
      <c r="BB20" s="18">
        <f t="shared" si="13"/>
        <v>0</v>
      </c>
      <c r="BC20" s="18">
        <f t="shared" si="13"/>
        <v>0</v>
      </c>
      <c r="BD20" s="18">
        <f t="shared" si="13"/>
        <v>0</v>
      </c>
      <c r="BE20" s="18">
        <f t="shared" si="13"/>
        <v>0</v>
      </c>
      <c r="BF20" s="18">
        <f t="shared" si="13"/>
        <v>0</v>
      </c>
      <c r="BG20" s="18">
        <f t="shared" si="13"/>
        <v>0</v>
      </c>
      <c r="BH20" s="18">
        <f t="shared" si="13"/>
        <v>0</v>
      </c>
      <c r="BI20" s="18">
        <f t="shared" si="13"/>
        <v>0</v>
      </c>
      <c r="BJ20" s="18">
        <f t="shared" ref="BJ20" si="14">SUM(BJ21:BJ23)</f>
        <v>0</v>
      </c>
      <c r="BK20" s="18">
        <f t="shared" si="13"/>
        <v>0</v>
      </c>
      <c r="BL20" s="18">
        <f t="shared" si="13"/>
        <v>0</v>
      </c>
      <c r="BM20" s="18">
        <f t="shared" ref="BM20" si="15">SUM(BM21:BM23)</f>
        <v>0</v>
      </c>
      <c r="BN20" s="18">
        <f>SUM(BN21:BN23)</f>
        <v>2113695</v>
      </c>
      <c r="BO20" s="18">
        <f t="shared" si="13"/>
        <v>0</v>
      </c>
      <c r="BP20" s="18">
        <f t="shared" si="13"/>
        <v>0</v>
      </c>
      <c r="BQ20" s="18">
        <f t="shared" si="13"/>
        <v>0</v>
      </c>
      <c r="BR20" s="18">
        <f t="shared" si="13"/>
        <v>0</v>
      </c>
      <c r="BS20" s="18">
        <f t="shared" si="13"/>
        <v>0</v>
      </c>
      <c r="BT20" s="18">
        <f t="shared" si="13"/>
        <v>0</v>
      </c>
      <c r="BU20" s="18">
        <f t="shared" ref="BU20:CV20" si="16">SUM(BU21:BU23)</f>
        <v>0</v>
      </c>
      <c r="BV20" s="18">
        <f t="shared" si="16"/>
        <v>0</v>
      </c>
      <c r="BW20" s="18">
        <f t="shared" si="16"/>
        <v>0</v>
      </c>
      <c r="BX20" s="18">
        <f t="shared" si="16"/>
        <v>1893695</v>
      </c>
      <c r="BY20" s="18">
        <f t="shared" si="16"/>
        <v>220000</v>
      </c>
      <c r="BZ20" s="18">
        <f t="shared" si="16"/>
        <v>2064519</v>
      </c>
      <c r="CA20" s="18">
        <f t="shared" si="16"/>
        <v>2064519</v>
      </c>
      <c r="CB20" s="18">
        <f t="shared" si="16"/>
        <v>1340019</v>
      </c>
      <c r="CC20" s="18">
        <f t="shared" si="16"/>
        <v>0</v>
      </c>
      <c r="CD20" s="18">
        <f t="shared" si="16"/>
        <v>1340019</v>
      </c>
      <c r="CE20" s="18">
        <f t="shared" si="16"/>
        <v>724500</v>
      </c>
      <c r="CF20" s="18">
        <f t="shared" si="16"/>
        <v>724500</v>
      </c>
      <c r="CG20" s="18">
        <f t="shared" ref="CG20:CH20" si="17">SUM(CG21:CG23)</f>
        <v>0</v>
      </c>
      <c r="CH20" s="18">
        <f t="shared" si="17"/>
        <v>0</v>
      </c>
      <c r="CI20" s="18">
        <f t="shared" si="16"/>
        <v>0</v>
      </c>
      <c r="CJ20" s="18">
        <f t="shared" ref="CJ20" si="18">SUM(CJ21:CJ23)</f>
        <v>0</v>
      </c>
      <c r="CK20" s="18">
        <f t="shared" si="16"/>
        <v>0</v>
      </c>
      <c r="CL20" s="18">
        <f t="shared" ref="CL20" si="19">SUM(CL21:CL23)</f>
        <v>0</v>
      </c>
      <c r="CM20" s="18">
        <f t="shared" si="16"/>
        <v>0</v>
      </c>
      <c r="CN20" s="18"/>
      <c r="CO20" s="18">
        <f t="shared" si="16"/>
        <v>0</v>
      </c>
      <c r="CP20" s="74"/>
      <c r="CQ20" s="74"/>
      <c r="CR20" s="74"/>
      <c r="CS20" s="18">
        <f t="shared" si="16"/>
        <v>0</v>
      </c>
      <c r="CT20" s="18">
        <f t="shared" si="16"/>
        <v>0</v>
      </c>
      <c r="CU20" s="18">
        <f t="shared" si="16"/>
        <v>0</v>
      </c>
      <c r="CV20" s="46">
        <f t="shared" si="16"/>
        <v>0</v>
      </c>
      <c r="CW20" s="57"/>
    </row>
    <row r="21" spans="1:101" ht="15.6" x14ac:dyDescent="0.3">
      <c r="A21" s="105" t="s">
        <v>1</v>
      </c>
      <c r="B21" s="21" t="s">
        <v>48</v>
      </c>
      <c r="C21" s="22" t="s">
        <v>49</v>
      </c>
      <c r="D21" s="19">
        <f>SUM(E21+BZ21+CS21)</f>
        <v>33008724</v>
      </c>
      <c r="E21" s="19">
        <f>SUM(F21+BA21)</f>
        <v>31364937</v>
      </c>
      <c r="F21" s="19">
        <f>SUM(G21+H21+I21+P21+S21+T21+U21+AE21+AD21)</f>
        <v>29486371</v>
      </c>
      <c r="G21" s="23">
        <v>19200000</v>
      </c>
      <c r="H21" s="23">
        <v>4597654</v>
      </c>
      <c r="I21" s="19">
        <f t="shared" si="7"/>
        <v>1553862</v>
      </c>
      <c r="J21" s="24"/>
      <c r="K21" s="24"/>
      <c r="L21" s="24"/>
      <c r="M21" s="24"/>
      <c r="N21" s="23">
        <v>1341004</v>
      </c>
      <c r="O21" s="23">
        <v>212858</v>
      </c>
      <c r="P21" s="19">
        <f t="shared" si="8"/>
        <v>200000</v>
      </c>
      <c r="Q21" s="24">
        <v>0</v>
      </c>
      <c r="R21" s="24">
        <v>200000</v>
      </c>
      <c r="S21" s="24">
        <v>0</v>
      </c>
      <c r="T21" s="23">
        <v>142334</v>
      </c>
      <c r="U21" s="19">
        <f>SUM(V21:AC21)</f>
        <v>40294</v>
      </c>
      <c r="V21" s="23">
        <v>35020</v>
      </c>
      <c r="W21" s="23">
        <v>1823</v>
      </c>
      <c r="X21" s="23">
        <v>1951</v>
      </c>
      <c r="Y21" s="23">
        <v>945</v>
      </c>
      <c r="Z21" s="23">
        <v>466</v>
      </c>
      <c r="AA21" s="23">
        <v>0</v>
      </c>
      <c r="AB21" s="23">
        <v>0</v>
      </c>
      <c r="AC21" s="23">
        <v>89</v>
      </c>
      <c r="AD21" s="24">
        <v>0</v>
      </c>
      <c r="AE21" s="19">
        <f>SUM(AF21:AZ21)</f>
        <v>3752227</v>
      </c>
      <c r="AF21" s="24">
        <v>100000</v>
      </c>
      <c r="AG21" s="24">
        <v>0</v>
      </c>
      <c r="AH21" s="23">
        <v>30100</v>
      </c>
      <c r="AI21" s="23">
        <v>100000</v>
      </c>
      <c r="AJ21" s="23">
        <v>0</v>
      </c>
      <c r="AK21" s="23">
        <v>31000</v>
      </c>
      <c r="AL21" s="23">
        <v>25000</v>
      </c>
      <c r="AM21" s="23">
        <v>2000</v>
      </c>
      <c r="AN21" s="23">
        <v>165220</v>
      </c>
      <c r="AO21" s="23">
        <v>1704033</v>
      </c>
      <c r="AP21" s="23">
        <v>0</v>
      </c>
      <c r="AQ21" s="23">
        <v>0</v>
      </c>
      <c r="AR21" s="23">
        <v>19553</v>
      </c>
      <c r="AS21" s="23">
        <v>16692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1558629</v>
      </c>
      <c r="BA21" s="19">
        <f>SUM(BB21+BF21+BI21+BK21+BN21)</f>
        <v>1878566</v>
      </c>
      <c r="BB21" s="19">
        <f>SUM(BC21:BE21)</f>
        <v>0</v>
      </c>
      <c r="BC21" s="19">
        <v>0</v>
      </c>
      <c r="BD21" s="19">
        <v>0</v>
      </c>
      <c r="BE21" s="19">
        <v>0</v>
      </c>
      <c r="BF21" s="19">
        <f>SUM(BH21:BH21)</f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f t="shared" si="9"/>
        <v>0</v>
      </c>
      <c r="BL21" s="19">
        <v>0</v>
      </c>
      <c r="BM21" s="19">
        <v>0</v>
      </c>
      <c r="BN21" s="19">
        <f>SUM(BO21:BY21)</f>
        <v>1878566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23">
        <v>1878566</v>
      </c>
      <c r="BY21" s="19"/>
      <c r="BZ21" s="19">
        <f>SUM(CA21+CO21)</f>
        <v>1643787</v>
      </c>
      <c r="CA21" s="19">
        <f>SUM(CB21+CE21+CK21)</f>
        <v>1643787</v>
      </c>
      <c r="CB21" s="19">
        <f t="shared" si="10"/>
        <v>919287</v>
      </c>
      <c r="CC21" s="19">
        <v>0</v>
      </c>
      <c r="CD21" s="23">
        <v>919287</v>
      </c>
      <c r="CE21" s="19">
        <f t="shared" ref="CE21:CE23" si="20">SUM(CF21:CJ21)</f>
        <v>724500</v>
      </c>
      <c r="CF21" s="23">
        <v>724500</v>
      </c>
      <c r="CG21" s="23"/>
      <c r="CH21" s="19">
        <v>0</v>
      </c>
      <c r="CI21" s="19">
        <v>0</v>
      </c>
      <c r="CJ21" s="19">
        <v>0</v>
      </c>
      <c r="CK21" s="19">
        <f>SUM(CL21:CN21)</f>
        <v>0</v>
      </c>
      <c r="CL21" s="19">
        <v>0</v>
      </c>
      <c r="CM21" s="19">
        <v>0</v>
      </c>
      <c r="CN21" s="19"/>
      <c r="CO21" s="19">
        <v>0</v>
      </c>
      <c r="CP21" s="75"/>
      <c r="CQ21" s="75"/>
      <c r="CR21" s="75"/>
      <c r="CS21" s="19">
        <f t="shared" si="11"/>
        <v>0</v>
      </c>
      <c r="CT21" s="19">
        <f t="shared" si="12"/>
        <v>0</v>
      </c>
      <c r="CU21" s="19">
        <v>0</v>
      </c>
      <c r="CV21" s="20">
        <v>0</v>
      </c>
      <c r="CW21" s="52"/>
    </row>
    <row r="22" spans="1:101" ht="15.6" x14ac:dyDescent="0.3">
      <c r="A22" s="105" t="s">
        <v>1</v>
      </c>
      <c r="B22" s="21" t="s">
        <v>50</v>
      </c>
      <c r="C22" s="22" t="s">
        <v>460</v>
      </c>
      <c r="D22" s="19">
        <f>SUM(E22+BZ22+CS22)</f>
        <v>12160524</v>
      </c>
      <c r="E22" s="19">
        <f>SUM(F22+BA22)</f>
        <v>11764861</v>
      </c>
      <c r="F22" s="19">
        <f>SUM(G22+H22+I22+P22+S22+T22+U22+AE22+AD22)</f>
        <v>11537586</v>
      </c>
      <c r="G22" s="23">
        <v>8302554</v>
      </c>
      <c r="H22" s="23">
        <v>2019920</v>
      </c>
      <c r="I22" s="19">
        <f t="shared" si="7"/>
        <v>596344</v>
      </c>
      <c r="J22" s="24"/>
      <c r="K22" s="24"/>
      <c r="L22" s="24"/>
      <c r="M22" s="24"/>
      <c r="N22" s="23">
        <f>527104-131000</f>
        <v>396104</v>
      </c>
      <c r="O22" s="23">
        <f>238229-37989</f>
        <v>200240</v>
      </c>
      <c r="P22" s="19">
        <f t="shared" si="8"/>
        <v>0</v>
      </c>
      <c r="Q22" s="24">
        <v>0</v>
      </c>
      <c r="R22" s="24">
        <v>0</v>
      </c>
      <c r="S22" s="24">
        <v>0</v>
      </c>
      <c r="T22" s="23">
        <f>57826+9994</f>
        <v>67820</v>
      </c>
      <c r="U22" s="19">
        <f>SUM(V22:AC22)</f>
        <v>118782</v>
      </c>
      <c r="V22" s="23">
        <f>51168-6668</f>
        <v>44500</v>
      </c>
      <c r="W22" s="23">
        <v>13337</v>
      </c>
      <c r="X22" s="23">
        <v>31928</v>
      </c>
      <c r="Y22" s="23">
        <v>9957</v>
      </c>
      <c r="Z22" s="23">
        <v>5805</v>
      </c>
      <c r="AA22" s="23">
        <v>0</v>
      </c>
      <c r="AB22" s="23">
        <v>0</v>
      </c>
      <c r="AC22" s="23">
        <v>13255</v>
      </c>
      <c r="AD22" s="24">
        <v>0</v>
      </c>
      <c r="AE22" s="19">
        <f>SUM(AF22:AZ22)</f>
        <v>432166</v>
      </c>
      <c r="AF22" s="24"/>
      <c r="AG22" s="24">
        <v>0</v>
      </c>
      <c r="AH22" s="23">
        <v>14630</v>
      </c>
      <c r="AI22" s="23">
        <v>96000</v>
      </c>
      <c r="AJ22" s="23">
        <v>0</v>
      </c>
      <c r="AK22" s="23">
        <v>8959</v>
      </c>
      <c r="AL22" s="23">
        <v>3000</v>
      </c>
      <c r="AM22" s="23">
        <v>2500</v>
      </c>
      <c r="AN22" s="23">
        <v>0</v>
      </c>
      <c r="AO22" s="23">
        <v>103560</v>
      </c>
      <c r="AP22" s="23">
        <v>0</v>
      </c>
      <c r="AQ22" s="23">
        <v>0</v>
      </c>
      <c r="AR22" s="23">
        <v>56470</v>
      </c>
      <c r="AS22" s="23">
        <v>34799</v>
      </c>
      <c r="AT22" s="23">
        <v>0</v>
      </c>
      <c r="AU22" s="23">
        <v>0</v>
      </c>
      <c r="AV22" s="23">
        <v>0</v>
      </c>
      <c r="AW22" s="23">
        <v>0</v>
      </c>
      <c r="AX22" s="23">
        <v>100320</v>
      </c>
      <c r="AY22" s="23">
        <v>0</v>
      </c>
      <c r="AZ22" s="23">
        <v>11928</v>
      </c>
      <c r="BA22" s="19">
        <f>SUM(BB22+BF22+BI22+BK22+BN22)</f>
        <v>227275</v>
      </c>
      <c r="BB22" s="19">
        <f>SUM(BC22:BE22)</f>
        <v>0</v>
      </c>
      <c r="BC22" s="19">
        <v>0</v>
      </c>
      <c r="BD22" s="19">
        <v>0</v>
      </c>
      <c r="BE22" s="19">
        <v>0</v>
      </c>
      <c r="BF22" s="19">
        <f>SUM(BH22:BH22)</f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f t="shared" si="9"/>
        <v>0</v>
      </c>
      <c r="BL22" s="19">
        <v>0</v>
      </c>
      <c r="BM22" s="19">
        <v>0</v>
      </c>
      <c r="BN22" s="19">
        <f>SUM(BO22:BY22)</f>
        <v>227275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23">
        <v>7275</v>
      </c>
      <c r="BY22" s="19">
        <v>220000</v>
      </c>
      <c r="BZ22" s="19">
        <f>SUM(CA22+CO22)</f>
        <v>395663</v>
      </c>
      <c r="CA22" s="19">
        <f>SUM(CB22+CE22+CK22)</f>
        <v>395663</v>
      </c>
      <c r="CB22" s="19">
        <f t="shared" si="10"/>
        <v>395663</v>
      </c>
      <c r="CC22" s="19">
        <v>0</v>
      </c>
      <c r="CD22" s="23">
        <f>230000+165663</f>
        <v>395663</v>
      </c>
      <c r="CE22" s="19">
        <f t="shared" si="20"/>
        <v>0</v>
      </c>
      <c r="CF22" s="23"/>
      <c r="CG22" s="23"/>
      <c r="CH22" s="19">
        <v>0</v>
      </c>
      <c r="CI22" s="19">
        <v>0</v>
      </c>
      <c r="CJ22" s="19">
        <v>0</v>
      </c>
      <c r="CK22" s="19">
        <f>SUM(CL22:CN22)</f>
        <v>0</v>
      </c>
      <c r="CL22" s="19">
        <v>0</v>
      </c>
      <c r="CM22" s="19"/>
      <c r="CN22" s="19"/>
      <c r="CO22" s="19">
        <v>0</v>
      </c>
      <c r="CP22" s="75"/>
      <c r="CQ22" s="75"/>
      <c r="CR22" s="75"/>
      <c r="CS22" s="19">
        <f t="shared" si="11"/>
        <v>0</v>
      </c>
      <c r="CT22" s="19">
        <f t="shared" si="12"/>
        <v>0</v>
      </c>
      <c r="CU22" s="19">
        <v>0</v>
      </c>
      <c r="CV22" s="20">
        <v>0</v>
      </c>
      <c r="CW22" s="52"/>
    </row>
    <row r="23" spans="1:101" ht="31.2" x14ac:dyDescent="0.3">
      <c r="A23" s="105" t="s">
        <v>1</v>
      </c>
      <c r="B23" s="21" t="s">
        <v>51</v>
      </c>
      <c r="C23" s="22" t="s">
        <v>52</v>
      </c>
      <c r="D23" s="19">
        <f>SUM(E23+BZ23+CS23)</f>
        <v>2165698</v>
      </c>
      <c r="E23" s="19">
        <f>SUM(F23+BA23)</f>
        <v>2140629</v>
      </c>
      <c r="F23" s="19">
        <f>SUM(G23+H23+I23+P23+S23+T23+U23+AE23+AD23)</f>
        <v>2132775</v>
      </c>
      <c r="G23" s="23">
        <v>1425473</v>
      </c>
      <c r="H23" s="23">
        <v>332448</v>
      </c>
      <c r="I23" s="19">
        <f t="shared" si="7"/>
        <v>207875</v>
      </c>
      <c r="J23" s="24"/>
      <c r="K23" s="24"/>
      <c r="L23" s="24"/>
      <c r="M23" s="24"/>
      <c r="N23" s="23">
        <v>149052</v>
      </c>
      <c r="O23" s="23">
        <v>58823</v>
      </c>
      <c r="P23" s="19">
        <f t="shared" si="8"/>
        <v>12741</v>
      </c>
      <c r="Q23" s="24">
        <v>0</v>
      </c>
      <c r="R23" s="24">
        <v>12741</v>
      </c>
      <c r="S23" s="24">
        <v>0</v>
      </c>
      <c r="T23" s="23">
        <v>64248</v>
      </c>
      <c r="U23" s="19">
        <f>SUM(V23:AC23)</f>
        <v>16648</v>
      </c>
      <c r="V23" s="23">
        <v>0</v>
      </c>
      <c r="W23" s="23">
        <v>7023</v>
      </c>
      <c r="X23" s="23">
        <v>7971</v>
      </c>
      <c r="Y23" s="23">
        <v>1654</v>
      </c>
      <c r="Z23" s="23">
        <v>0</v>
      </c>
      <c r="AA23" s="23">
        <v>0</v>
      </c>
      <c r="AB23" s="23">
        <v>0</v>
      </c>
      <c r="AC23" s="23">
        <v>0</v>
      </c>
      <c r="AD23" s="24">
        <v>0</v>
      </c>
      <c r="AE23" s="19">
        <f>SUM(AF23:AZ23)</f>
        <v>73342</v>
      </c>
      <c r="AF23" s="24"/>
      <c r="AG23" s="24">
        <v>0</v>
      </c>
      <c r="AH23" s="23">
        <v>7287</v>
      </c>
      <c r="AI23" s="23">
        <v>1226</v>
      </c>
      <c r="AJ23" s="23">
        <v>0</v>
      </c>
      <c r="AK23" s="23">
        <v>0</v>
      </c>
      <c r="AL23" s="23">
        <v>0</v>
      </c>
      <c r="AM23" s="23">
        <v>0</v>
      </c>
      <c r="AN23" s="23">
        <v>7956</v>
      </c>
      <c r="AO23" s="23">
        <v>17613</v>
      </c>
      <c r="AP23" s="23">
        <v>0</v>
      </c>
      <c r="AQ23" s="23">
        <v>0</v>
      </c>
      <c r="AR23" s="23">
        <v>30760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8500</v>
      </c>
      <c r="BA23" s="19">
        <f>SUM(BB23+BF23+BI23+BK23+BN23)</f>
        <v>7854</v>
      </c>
      <c r="BB23" s="19">
        <f>SUM(BC23:BE23)</f>
        <v>0</v>
      </c>
      <c r="BC23" s="19">
        <v>0</v>
      </c>
      <c r="BD23" s="19">
        <v>0</v>
      </c>
      <c r="BE23" s="19">
        <v>0</v>
      </c>
      <c r="BF23" s="19">
        <f>SUM(BH23:BH23)</f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f t="shared" si="9"/>
        <v>0</v>
      </c>
      <c r="BL23" s="19">
        <v>0</v>
      </c>
      <c r="BM23" s="19">
        <v>0</v>
      </c>
      <c r="BN23" s="19">
        <f>SUM(BO23:BY23)</f>
        <v>7854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23">
        <v>7854</v>
      </c>
      <c r="BY23" s="19"/>
      <c r="BZ23" s="19">
        <f>SUM(CA23+CO23)</f>
        <v>25069</v>
      </c>
      <c r="CA23" s="19">
        <f>SUM(CB23+CE23+CK23)</f>
        <v>25069</v>
      </c>
      <c r="CB23" s="19">
        <f t="shared" si="10"/>
        <v>25069</v>
      </c>
      <c r="CC23" s="19">
        <v>0</v>
      </c>
      <c r="CD23" s="23">
        <v>25069</v>
      </c>
      <c r="CE23" s="19">
        <f t="shared" si="20"/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f>SUM(CL23:CN23)</f>
        <v>0</v>
      </c>
      <c r="CL23" s="19">
        <v>0</v>
      </c>
      <c r="CM23" s="19">
        <v>0</v>
      </c>
      <c r="CN23" s="19"/>
      <c r="CO23" s="19">
        <v>0</v>
      </c>
      <c r="CP23" s="75"/>
      <c r="CQ23" s="75"/>
      <c r="CR23" s="75"/>
      <c r="CS23" s="19">
        <f t="shared" si="11"/>
        <v>0</v>
      </c>
      <c r="CT23" s="19">
        <f t="shared" si="12"/>
        <v>0</v>
      </c>
      <c r="CU23" s="19">
        <v>0</v>
      </c>
      <c r="CV23" s="20">
        <v>0</v>
      </c>
      <c r="CW23" s="52"/>
    </row>
    <row r="24" spans="1:101" s="58" customFormat="1" ht="31.2" x14ac:dyDescent="0.3">
      <c r="A24" s="104" t="s">
        <v>53</v>
      </c>
      <c r="B24" s="16" t="s">
        <v>1</v>
      </c>
      <c r="C24" s="17" t="s">
        <v>550</v>
      </c>
      <c r="D24" s="18">
        <f t="shared" ref="D24:AS24" si="21">SUM(D25:D37)</f>
        <v>104669118</v>
      </c>
      <c r="E24" s="18">
        <f t="shared" si="21"/>
        <v>103649844</v>
      </c>
      <c r="F24" s="18">
        <f t="shared" si="21"/>
        <v>103373718</v>
      </c>
      <c r="G24" s="18">
        <f t="shared" si="21"/>
        <v>72184734</v>
      </c>
      <c r="H24" s="18">
        <f t="shared" si="21"/>
        <v>17329517</v>
      </c>
      <c r="I24" s="18">
        <f t="shared" si="21"/>
        <v>4160358</v>
      </c>
      <c r="J24" s="18">
        <f t="shared" si="21"/>
        <v>0</v>
      </c>
      <c r="K24" s="18">
        <f t="shared" si="21"/>
        <v>30027</v>
      </c>
      <c r="L24" s="18">
        <f t="shared" si="21"/>
        <v>0</v>
      </c>
      <c r="M24" s="18">
        <f t="shared" si="21"/>
        <v>0</v>
      </c>
      <c r="N24" s="18">
        <f t="shared" si="21"/>
        <v>2638868</v>
      </c>
      <c r="O24" s="18">
        <f t="shared" si="21"/>
        <v>1491463</v>
      </c>
      <c r="P24" s="18">
        <f t="shared" si="21"/>
        <v>838648</v>
      </c>
      <c r="Q24" s="18">
        <f t="shared" si="21"/>
        <v>0</v>
      </c>
      <c r="R24" s="18">
        <f t="shared" si="21"/>
        <v>838648</v>
      </c>
      <c r="S24" s="18">
        <f t="shared" si="21"/>
        <v>0</v>
      </c>
      <c r="T24" s="18">
        <f t="shared" si="21"/>
        <v>2186278</v>
      </c>
      <c r="U24" s="18">
        <f t="shared" si="21"/>
        <v>1623522</v>
      </c>
      <c r="V24" s="18">
        <f t="shared" si="21"/>
        <v>268023</v>
      </c>
      <c r="W24" s="18">
        <f t="shared" si="21"/>
        <v>688367</v>
      </c>
      <c r="X24" s="18">
        <f t="shared" si="21"/>
        <v>440766</v>
      </c>
      <c r="Y24" s="18">
        <f t="shared" si="21"/>
        <v>89241</v>
      </c>
      <c r="Z24" s="18">
        <f t="shared" si="21"/>
        <v>50454</v>
      </c>
      <c r="AA24" s="18">
        <f t="shared" si="21"/>
        <v>47552</v>
      </c>
      <c r="AB24" s="18">
        <f t="shared" si="21"/>
        <v>0</v>
      </c>
      <c r="AC24" s="18">
        <f t="shared" si="21"/>
        <v>39119</v>
      </c>
      <c r="AD24" s="18">
        <f t="shared" si="21"/>
        <v>19182</v>
      </c>
      <c r="AE24" s="18">
        <f t="shared" si="21"/>
        <v>5031479</v>
      </c>
      <c r="AF24" s="18">
        <f t="shared" si="21"/>
        <v>0</v>
      </c>
      <c r="AG24" s="18">
        <f t="shared" si="21"/>
        <v>0</v>
      </c>
      <c r="AH24" s="18">
        <f t="shared" si="21"/>
        <v>134374</v>
      </c>
      <c r="AI24" s="18">
        <f t="shared" si="21"/>
        <v>368494</v>
      </c>
      <c r="AJ24" s="18">
        <f t="shared" si="21"/>
        <v>0</v>
      </c>
      <c r="AK24" s="18">
        <f t="shared" si="21"/>
        <v>21242</v>
      </c>
      <c r="AL24" s="18">
        <f t="shared" si="21"/>
        <v>2080</v>
      </c>
      <c r="AM24" s="18">
        <f t="shared" si="21"/>
        <v>253096</v>
      </c>
      <c r="AN24" s="18">
        <f t="shared" si="21"/>
        <v>153114</v>
      </c>
      <c r="AO24" s="18">
        <f t="shared" si="21"/>
        <v>683623</v>
      </c>
      <c r="AP24" s="18">
        <f t="shared" si="21"/>
        <v>0</v>
      </c>
      <c r="AQ24" s="18">
        <f t="shared" si="21"/>
        <v>0</v>
      </c>
      <c r="AR24" s="18">
        <f t="shared" si="21"/>
        <v>767402</v>
      </c>
      <c r="AS24" s="18">
        <f t="shared" si="21"/>
        <v>294909</v>
      </c>
      <c r="AT24" s="18"/>
      <c r="AU24" s="18"/>
      <c r="AV24" s="18">
        <f t="shared" ref="AV24:CM24" si="22">SUM(AV25:AV37)</f>
        <v>0</v>
      </c>
      <c r="AW24" s="18">
        <f t="shared" si="22"/>
        <v>0</v>
      </c>
      <c r="AX24" s="18">
        <f t="shared" si="22"/>
        <v>1920970</v>
      </c>
      <c r="AY24" s="18">
        <f t="shared" si="22"/>
        <v>176645</v>
      </c>
      <c r="AZ24" s="18">
        <f t="shared" si="22"/>
        <v>255530</v>
      </c>
      <c r="BA24" s="18">
        <f t="shared" si="22"/>
        <v>276126</v>
      </c>
      <c r="BB24" s="18">
        <f t="shared" si="22"/>
        <v>0</v>
      </c>
      <c r="BC24" s="18">
        <f t="shared" si="22"/>
        <v>0</v>
      </c>
      <c r="BD24" s="18">
        <f t="shared" si="22"/>
        <v>0</v>
      </c>
      <c r="BE24" s="18">
        <f t="shared" si="22"/>
        <v>0</v>
      </c>
      <c r="BF24" s="18">
        <f t="shared" si="22"/>
        <v>0</v>
      </c>
      <c r="BG24" s="18">
        <f t="shared" si="22"/>
        <v>0</v>
      </c>
      <c r="BH24" s="18">
        <f t="shared" si="22"/>
        <v>0</v>
      </c>
      <c r="BI24" s="18">
        <f t="shared" si="22"/>
        <v>0</v>
      </c>
      <c r="BJ24" s="18">
        <f t="shared" ref="BJ24" si="23">SUM(BJ25:BJ37)</f>
        <v>0</v>
      </c>
      <c r="BK24" s="18">
        <f t="shared" si="22"/>
        <v>0</v>
      </c>
      <c r="BL24" s="18">
        <f t="shared" si="22"/>
        <v>0</v>
      </c>
      <c r="BM24" s="18">
        <f t="shared" si="22"/>
        <v>0</v>
      </c>
      <c r="BN24" s="18">
        <f t="shared" si="22"/>
        <v>276126</v>
      </c>
      <c r="BO24" s="18">
        <f t="shared" si="22"/>
        <v>0</v>
      </c>
      <c r="BP24" s="18">
        <f t="shared" si="22"/>
        <v>0</v>
      </c>
      <c r="BQ24" s="18">
        <f t="shared" si="22"/>
        <v>10670</v>
      </c>
      <c r="BR24" s="18">
        <f t="shared" si="22"/>
        <v>0</v>
      </c>
      <c r="BS24" s="18">
        <f t="shared" si="22"/>
        <v>0</v>
      </c>
      <c r="BT24" s="18">
        <f t="shared" si="22"/>
        <v>0</v>
      </c>
      <c r="BU24" s="18">
        <f t="shared" si="22"/>
        <v>0</v>
      </c>
      <c r="BV24" s="18">
        <f t="shared" si="22"/>
        <v>0</v>
      </c>
      <c r="BW24" s="18">
        <f t="shared" si="22"/>
        <v>0</v>
      </c>
      <c r="BX24" s="18">
        <f t="shared" si="22"/>
        <v>265456</v>
      </c>
      <c r="BY24" s="18">
        <f t="shared" si="22"/>
        <v>0</v>
      </c>
      <c r="BZ24" s="18">
        <f t="shared" si="22"/>
        <v>1019274</v>
      </c>
      <c r="CA24" s="18">
        <f t="shared" si="22"/>
        <v>1019274</v>
      </c>
      <c r="CB24" s="18">
        <f t="shared" si="22"/>
        <v>1019274</v>
      </c>
      <c r="CC24" s="18">
        <f t="shared" si="22"/>
        <v>0</v>
      </c>
      <c r="CD24" s="18">
        <f t="shared" si="22"/>
        <v>1019274</v>
      </c>
      <c r="CE24" s="18">
        <f t="shared" si="22"/>
        <v>0</v>
      </c>
      <c r="CF24" s="18">
        <f t="shared" si="22"/>
        <v>0</v>
      </c>
      <c r="CG24" s="18">
        <f t="shared" si="22"/>
        <v>0</v>
      </c>
      <c r="CH24" s="18">
        <f t="shared" si="22"/>
        <v>0</v>
      </c>
      <c r="CI24" s="18">
        <f t="shared" si="22"/>
        <v>0</v>
      </c>
      <c r="CJ24" s="18">
        <f t="shared" ref="CJ24" si="24">SUM(CJ25:CJ37)</f>
        <v>0</v>
      </c>
      <c r="CK24" s="18">
        <f t="shared" si="22"/>
        <v>0</v>
      </c>
      <c r="CL24" s="18">
        <f t="shared" si="22"/>
        <v>0</v>
      </c>
      <c r="CM24" s="18">
        <f t="shared" si="22"/>
        <v>0</v>
      </c>
      <c r="CN24" s="18"/>
      <c r="CO24" s="18">
        <f t="shared" ref="CO24:CV24" si="25">SUM(CO25:CO37)</f>
        <v>0</v>
      </c>
      <c r="CP24" s="74"/>
      <c r="CQ24" s="74"/>
      <c r="CR24" s="74"/>
      <c r="CS24" s="18">
        <f t="shared" si="25"/>
        <v>0</v>
      </c>
      <c r="CT24" s="18">
        <f t="shared" si="25"/>
        <v>0</v>
      </c>
      <c r="CU24" s="18">
        <f t="shared" si="25"/>
        <v>0</v>
      </c>
      <c r="CV24" s="46">
        <f t="shared" si="25"/>
        <v>0</v>
      </c>
      <c r="CW24" s="57"/>
    </row>
    <row r="25" spans="1:101" ht="31.2" x14ac:dyDescent="0.3">
      <c r="A25" s="105" t="s">
        <v>1</v>
      </c>
      <c r="B25" s="21" t="s">
        <v>54</v>
      </c>
      <c r="C25" s="22" t="s">
        <v>55</v>
      </c>
      <c r="D25" s="19">
        <f t="shared" ref="D25:D37" si="26">SUM(E25+BZ25+CS25)</f>
        <v>25522572</v>
      </c>
      <c r="E25" s="19">
        <f t="shared" ref="E25:E37" si="27">SUM(F25+BA25)</f>
        <v>25342574</v>
      </c>
      <c r="F25" s="19">
        <f t="shared" ref="F25:F37" si="28">SUM(G25+H25+I25+P25+S25+T25+U25+AE25+AD25)</f>
        <v>25342574</v>
      </c>
      <c r="G25" s="23">
        <v>18177072</v>
      </c>
      <c r="H25" s="23">
        <v>4342966</v>
      </c>
      <c r="I25" s="19">
        <f t="shared" si="7"/>
        <v>1177111</v>
      </c>
      <c r="J25" s="23">
        <v>0</v>
      </c>
      <c r="K25" s="23">
        <v>0</v>
      </c>
      <c r="L25" s="23">
        <v>0</v>
      </c>
      <c r="M25" s="23">
        <v>0</v>
      </c>
      <c r="N25" s="23">
        <v>948773</v>
      </c>
      <c r="O25" s="23">
        <v>228338</v>
      </c>
      <c r="P25" s="19">
        <f t="shared" si="8"/>
        <v>0</v>
      </c>
      <c r="Q25" s="23">
        <v>0</v>
      </c>
      <c r="R25" s="23">
        <v>0</v>
      </c>
      <c r="S25" s="23">
        <v>0</v>
      </c>
      <c r="T25" s="23">
        <v>227772</v>
      </c>
      <c r="U25" s="19">
        <f t="shared" ref="U25:U37" si="29">SUM(V25:AC25)</f>
        <v>344742</v>
      </c>
      <c r="V25" s="23">
        <v>43194</v>
      </c>
      <c r="W25" s="23">
        <v>83327</v>
      </c>
      <c r="X25" s="23">
        <v>124298</v>
      </c>
      <c r="Y25" s="23">
        <v>26720</v>
      </c>
      <c r="Z25" s="23">
        <v>15602</v>
      </c>
      <c r="AA25" s="23">
        <v>44052</v>
      </c>
      <c r="AB25" s="23">
        <v>0</v>
      </c>
      <c r="AC25" s="23">
        <v>7549</v>
      </c>
      <c r="AD25" s="19">
        <v>0</v>
      </c>
      <c r="AE25" s="19">
        <f t="shared" ref="AE25:AE37" si="30">SUM(AF25:AZ25)</f>
        <v>1072911</v>
      </c>
      <c r="AF25" s="19"/>
      <c r="AG25" s="24">
        <v>0</v>
      </c>
      <c r="AH25" s="23">
        <v>43065</v>
      </c>
      <c r="AI25" s="23">
        <v>36076</v>
      </c>
      <c r="AJ25" s="23">
        <v>0</v>
      </c>
      <c r="AK25" s="23">
        <v>2120</v>
      </c>
      <c r="AL25" s="23">
        <v>0</v>
      </c>
      <c r="AM25" s="23">
        <v>150215</v>
      </c>
      <c r="AN25" s="23">
        <v>69764</v>
      </c>
      <c r="AO25" s="23">
        <v>45674</v>
      </c>
      <c r="AP25" s="23">
        <v>0</v>
      </c>
      <c r="AQ25" s="23">
        <v>0</v>
      </c>
      <c r="AR25" s="23">
        <v>372364</v>
      </c>
      <c r="AS25" s="23">
        <v>7186</v>
      </c>
      <c r="AT25" s="23">
        <v>0</v>
      </c>
      <c r="AU25" s="23">
        <v>0</v>
      </c>
      <c r="AV25" s="23">
        <v>0</v>
      </c>
      <c r="AW25" s="23">
        <v>0</v>
      </c>
      <c r="AX25" s="23">
        <v>338180</v>
      </c>
      <c r="AY25" s="23">
        <v>0</v>
      </c>
      <c r="AZ25" s="23">
        <v>8267</v>
      </c>
      <c r="BA25" s="19">
        <f t="shared" ref="BA25:BA37" si="31">SUM(BB25+BF25+BI25+BK25+BN25)</f>
        <v>0</v>
      </c>
      <c r="BB25" s="19">
        <f t="shared" ref="BB25:BB37" si="32">SUM(BC25:BE25)</f>
        <v>0</v>
      </c>
      <c r="BC25" s="19">
        <v>0</v>
      </c>
      <c r="BD25" s="19">
        <v>0</v>
      </c>
      <c r="BE25" s="19">
        <v>0</v>
      </c>
      <c r="BF25" s="19">
        <f t="shared" ref="BF25:BF37" si="33">SUM(BH25:BH25)</f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f t="shared" si="9"/>
        <v>0</v>
      </c>
      <c r="BL25" s="19">
        <v>0</v>
      </c>
      <c r="BM25" s="19">
        <v>0</v>
      </c>
      <c r="BN25" s="19">
        <f t="shared" ref="BN25:BN37" si="34">SUM(BO25:BY25)</f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23">
        <v>0</v>
      </c>
      <c r="BY25" s="23">
        <v>0</v>
      </c>
      <c r="BZ25" s="19">
        <f t="shared" ref="BZ25:BZ37" si="35">SUM(CA25+CO25)</f>
        <v>179998</v>
      </c>
      <c r="CA25" s="19">
        <f t="shared" ref="CA25:CA37" si="36">SUM(CB25+CE25+CK25)</f>
        <v>179998</v>
      </c>
      <c r="CB25" s="19">
        <f t="shared" si="10"/>
        <v>179998</v>
      </c>
      <c r="CC25" s="19">
        <v>0</v>
      </c>
      <c r="CD25" s="23">
        <v>179998</v>
      </c>
      <c r="CE25" s="19">
        <f t="shared" ref="CE25:CE37" si="37">SUM(CF25:CJ25)</f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f t="shared" ref="CK25:CK37" si="38">SUM(CL25:CN25)</f>
        <v>0</v>
      </c>
      <c r="CL25" s="19">
        <v>0</v>
      </c>
      <c r="CM25" s="19"/>
      <c r="CN25" s="19"/>
      <c r="CO25" s="19">
        <v>0</v>
      </c>
      <c r="CP25" s="75"/>
      <c r="CQ25" s="75"/>
      <c r="CR25" s="75"/>
      <c r="CS25" s="19">
        <f t="shared" si="11"/>
        <v>0</v>
      </c>
      <c r="CT25" s="19">
        <f t="shared" si="12"/>
        <v>0</v>
      </c>
      <c r="CU25" s="19">
        <v>0</v>
      </c>
      <c r="CV25" s="20">
        <v>0</v>
      </c>
      <c r="CW25" s="52"/>
    </row>
    <row r="26" spans="1:101" ht="31.2" x14ac:dyDescent="0.3">
      <c r="A26" s="105" t="s">
        <v>1</v>
      </c>
      <c r="B26" s="21" t="s">
        <v>56</v>
      </c>
      <c r="C26" s="22" t="s">
        <v>57</v>
      </c>
      <c r="D26" s="19">
        <f t="shared" si="26"/>
        <v>5873091</v>
      </c>
      <c r="E26" s="19">
        <f t="shared" si="27"/>
        <v>5873091</v>
      </c>
      <c r="F26" s="19">
        <f t="shared" si="28"/>
        <v>5873091</v>
      </c>
      <c r="G26" s="23">
        <v>4306536</v>
      </c>
      <c r="H26" s="23">
        <v>1077065</v>
      </c>
      <c r="I26" s="19">
        <f t="shared" si="7"/>
        <v>138828</v>
      </c>
      <c r="J26" s="23"/>
      <c r="K26" s="23">
        <v>0</v>
      </c>
      <c r="L26" s="23">
        <v>0</v>
      </c>
      <c r="M26" s="23">
        <v>0</v>
      </c>
      <c r="N26" s="23">
        <v>100000</v>
      </c>
      <c r="O26" s="23">
        <f>68828-30000</f>
        <v>38828</v>
      </c>
      <c r="P26" s="19">
        <f t="shared" si="8"/>
        <v>0</v>
      </c>
      <c r="Q26" s="23">
        <v>0</v>
      </c>
      <c r="R26" s="23">
        <v>0</v>
      </c>
      <c r="S26" s="23">
        <v>0</v>
      </c>
      <c r="T26" s="23">
        <f>164212-40000</f>
        <v>124212</v>
      </c>
      <c r="U26" s="19">
        <f t="shared" si="29"/>
        <v>79285</v>
      </c>
      <c r="V26" s="23">
        <f>2900-2900</f>
        <v>0</v>
      </c>
      <c r="W26" s="23">
        <f>67450-36464</f>
        <v>30986</v>
      </c>
      <c r="X26" s="23">
        <f>50011-22890</f>
        <v>27121</v>
      </c>
      <c r="Y26" s="23">
        <f>8395-3512</f>
        <v>4883</v>
      </c>
      <c r="Z26" s="23">
        <f>1553-1553</f>
        <v>0</v>
      </c>
      <c r="AA26" s="23">
        <v>0</v>
      </c>
      <c r="AB26" s="23">
        <v>0</v>
      </c>
      <c r="AC26" s="23">
        <v>16295</v>
      </c>
      <c r="AD26" s="19">
        <v>0</v>
      </c>
      <c r="AE26" s="19">
        <f t="shared" si="30"/>
        <v>147165</v>
      </c>
      <c r="AF26" s="19"/>
      <c r="AG26" s="24">
        <v>0</v>
      </c>
      <c r="AH26" s="23">
        <f>155000-150000</f>
        <v>5000</v>
      </c>
      <c r="AI26" s="23">
        <v>20000</v>
      </c>
      <c r="AJ26" s="23">
        <v>0</v>
      </c>
      <c r="AK26" s="23">
        <v>900</v>
      </c>
      <c r="AL26" s="23">
        <v>0</v>
      </c>
      <c r="AM26" s="23">
        <v>0</v>
      </c>
      <c r="AN26" s="23">
        <v>5000</v>
      </c>
      <c r="AO26" s="23">
        <v>13130</v>
      </c>
      <c r="AP26" s="23">
        <v>0</v>
      </c>
      <c r="AQ26" s="23">
        <v>0</v>
      </c>
      <c r="AR26" s="23">
        <f>579341-526476</f>
        <v>52865</v>
      </c>
      <c r="AS26" s="23">
        <v>20370</v>
      </c>
      <c r="AT26" s="23">
        <v>0</v>
      </c>
      <c r="AU26" s="23">
        <v>0</v>
      </c>
      <c r="AV26" s="23">
        <v>0</v>
      </c>
      <c r="AW26" s="23">
        <v>0</v>
      </c>
      <c r="AX26" s="23">
        <v>28900</v>
      </c>
      <c r="AY26" s="23">
        <v>0</v>
      </c>
      <c r="AZ26" s="23">
        <f>6000-5000</f>
        <v>1000</v>
      </c>
      <c r="BA26" s="19">
        <f t="shared" si="31"/>
        <v>0</v>
      </c>
      <c r="BB26" s="19">
        <f t="shared" si="32"/>
        <v>0</v>
      </c>
      <c r="BC26" s="19">
        <v>0</v>
      </c>
      <c r="BD26" s="19">
        <v>0</v>
      </c>
      <c r="BE26" s="19">
        <v>0</v>
      </c>
      <c r="BF26" s="19">
        <f t="shared" si="33"/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f t="shared" si="9"/>
        <v>0</v>
      </c>
      <c r="BL26" s="19">
        <v>0</v>
      </c>
      <c r="BM26" s="19">
        <v>0</v>
      </c>
      <c r="BN26" s="19">
        <f t="shared" si="34"/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23">
        <v>0</v>
      </c>
      <c r="BY26" s="23">
        <v>0</v>
      </c>
      <c r="BZ26" s="19">
        <f t="shared" si="35"/>
        <v>0</v>
      </c>
      <c r="CA26" s="19">
        <f t="shared" si="36"/>
        <v>0</v>
      </c>
      <c r="CB26" s="19">
        <f t="shared" si="10"/>
        <v>0</v>
      </c>
      <c r="CC26" s="19">
        <v>0</v>
      </c>
      <c r="CD26" s="23">
        <v>0</v>
      </c>
      <c r="CE26" s="19">
        <f t="shared" si="37"/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f t="shared" si="38"/>
        <v>0</v>
      </c>
      <c r="CL26" s="19">
        <v>0</v>
      </c>
      <c r="CM26" s="19">
        <v>0</v>
      </c>
      <c r="CN26" s="19"/>
      <c r="CO26" s="19">
        <v>0</v>
      </c>
      <c r="CP26" s="75"/>
      <c r="CQ26" s="75"/>
      <c r="CR26" s="75"/>
      <c r="CS26" s="19">
        <f t="shared" si="11"/>
        <v>0</v>
      </c>
      <c r="CT26" s="19">
        <f t="shared" si="12"/>
        <v>0</v>
      </c>
      <c r="CU26" s="19">
        <v>0</v>
      </c>
      <c r="CV26" s="20">
        <v>0</v>
      </c>
      <c r="CW26" s="52"/>
    </row>
    <row r="27" spans="1:101" ht="31.2" x14ac:dyDescent="0.3">
      <c r="A27" s="105" t="s">
        <v>1</v>
      </c>
      <c r="B27" s="21" t="s">
        <v>58</v>
      </c>
      <c r="C27" s="22" t="s">
        <v>59</v>
      </c>
      <c r="D27" s="19">
        <f t="shared" si="26"/>
        <v>9428950</v>
      </c>
      <c r="E27" s="19">
        <f t="shared" si="27"/>
        <v>9283956</v>
      </c>
      <c r="F27" s="19">
        <f t="shared" si="28"/>
        <v>9273286</v>
      </c>
      <c r="G27" s="23">
        <v>5932896</v>
      </c>
      <c r="H27" s="23">
        <v>1410411</v>
      </c>
      <c r="I27" s="19">
        <f t="shared" si="7"/>
        <v>235736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235736</v>
      </c>
      <c r="P27" s="19">
        <f t="shared" si="8"/>
        <v>200000</v>
      </c>
      <c r="Q27" s="23">
        <v>0</v>
      </c>
      <c r="R27" s="23">
        <v>200000</v>
      </c>
      <c r="S27" s="23">
        <v>0</v>
      </c>
      <c r="T27" s="23">
        <v>60000</v>
      </c>
      <c r="U27" s="19">
        <f t="shared" si="29"/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19">
        <v>19182</v>
      </c>
      <c r="AE27" s="19">
        <f t="shared" si="30"/>
        <v>1415061</v>
      </c>
      <c r="AF27" s="19"/>
      <c r="AG27" s="24">
        <v>0</v>
      </c>
      <c r="AH27" s="23">
        <v>4147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10754</v>
      </c>
      <c r="AP27" s="23">
        <v>0</v>
      </c>
      <c r="AQ27" s="23">
        <v>0</v>
      </c>
      <c r="AR27" s="23">
        <v>0</v>
      </c>
      <c r="AS27" s="23">
        <v>24000</v>
      </c>
      <c r="AT27" s="23">
        <v>0</v>
      </c>
      <c r="AU27" s="23">
        <v>0</v>
      </c>
      <c r="AV27" s="23">
        <v>0</v>
      </c>
      <c r="AW27" s="23">
        <v>0</v>
      </c>
      <c r="AX27" s="23">
        <v>1376160</v>
      </c>
      <c r="AY27" s="23">
        <v>0</v>
      </c>
      <c r="AZ27" s="23">
        <v>0</v>
      </c>
      <c r="BA27" s="19">
        <f t="shared" si="31"/>
        <v>10670</v>
      </c>
      <c r="BB27" s="19">
        <f t="shared" si="32"/>
        <v>0</v>
      </c>
      <c r="BC27" s="19">
        <v>0</v>
      </c>
      <c r="BD27" s="19">
        <v>0</v>
      </c>
      <c r="BE27" s="19">
        <v>0</v>
      </c>
      <c r="BF27" s="19">
        <f t="shared" si="33"/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f t="shared" si="9"/>
        <v>0</v>
      </c>
      <c r="BL27" s="19">
        <v>0</v>
      </c>
      <c r="BM27" s="19">
        <v>0</v>
      </c>
      <c r="BN27" s="19">
        <f t="shared" si="34"/>
        <v>10670</v>
      </c>
      <c r="BO27" s="19">
        <v>0</v>
      </c>
      <c r="BP27" s="19">
        <v>0</v>
      </c>
      <c r="BQ27" s="19">
        <v>10670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23">
        <v>0</v>
      </c>
      <c r="BY27" s="23">
        <v>0</v>
      </c>
      <c r="BZ27" s="19">
        <f t="shared" si="35"/>
        <v>144994</v>
      </c>
      <c r="CA27" s="19">
        <f t="shared" si="36"/>
        <v>144994</v>
      </c>
      <c r="CB27" s="19">
        <f t="shared" si="10"/>
        <v>144994</v>
      </c>
      <c r="CC27" s="19">
        <v>0</v>
      </c>
      <c r="CD27" s="23">
        <v>144994</v>
      </c>
      <c r="CE27" s="19">
        <f t="shared" si="37"/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f t="shared" si="38"/>
        <v>0</v>
      </c>
      <c r="CL27" s="19">
        <v>0</v>
      </c>
      <c r="CM27" s="19">
        <v>0</v>
      </c>
      <c r="CN27" s="19"/>
      <c r="CO27" s="19">
        <v>0</v>
      </c>
      <c r="CP27" s="75"/>
      <c r="CQ27" s="75"/>
      <c r="CR27" s="75"/>
      <c r="CS27" s="19">
        <f t="shared" si="11"/>
        <v>0</v>
      </c>
      <c r="CT27" s="19">
        <f t="shared" si="12"/>
        <v>0</v>
      </c>
      <c r="CU27" s="19">
        <v>0</v>
      </c>
      <c r="CV27" s="20">
        <v>0</v>
      </c>
      <c r="CW27" s="52"/>
    </row>
    <row r="28" spans="1:101" ht="15.6" x14ac:dyDescent="0.3">
      <c r="A28" s="105" t="s">
        <v>1</v>
      </c>
      <c r="B28" s="21" t="s">
        <v>60</v>
      </c>
      <c r="C28" s="22" t="s">
        <v>61</v>
      </c>
      <c r="D28" s="19">
        <f t="shared" si="26"/>
        <v>7828031</v>
      </c>
      <c r="E28" s="19">
        <f t="shared" si="27"/>
        <v>7828031</v>
      </c>
      <c r="F28" s="19">
        <f t="shared" si="28"/>
        <v>7821130</v>
      </c>
      <c r="G28" s="23">
        <v>4722335</v>
      </c>
      <c r="H28" s="23">
        <v>1125417</v>
      </c>
      <c r="I28" s="19">
        <f t="shared" si="7"/>
        <v>243866</v>
      </c>
      <c r="J28" s="23">
        <v>0</v>
      </c>
      <c r="K28" s="23">
        <v>0</v>
      </c>
      <c r="L28" s="23">
        <v>0</v>
      </c>
      <c r="M28" s="23">
        <v>0</v>
      </c>
      <c r="N28" s="23">
        <v>200000</v>
      </c>
      <c r="O28" s="23">
        <v>43866</v>
      </c>
      <c r="P28" s="19">
        <f t="shared" si="8"/>
        <v>19000</v>
      </c>
      <c r="Q28" s="23">
        <v>0</v>
      </c>
      <c r="R28" s="23">
        <v>19000</v>
      </c>
      <c r="S28" s="23">
        <v>0</v>
      </c>
      <c r="T28" s="23">
        <v>1375787</v>
      </c>
      <c r="U28" s="19">
        <f t="shared" si="29"/>
        <v>156629</v>
      </c>
      <c r="V28" s="23">
        <v>5000</v>
      </c>
      <c r="W28" s="23">
        <v>106002</v>
      </c>
      <c r="X28" s="23">
        <v>34807</v>
      </c>
      <c r="Y28" s="23">
        <v>6820</v>
      </c>
      <c r="Z28" s="23">
        <v>4000</v>
      </c>
      <c r="AA28" s="23">
        <v>0</v>
      </c>
      <c r="AB28" s="23">
        <v>0</v>
      </c>
      <c r="AC28" s="23">
        <v>0</v>
      </c>
      <c r="AD28" s="19">
        <v>0</v>
      </c>
      <c r="AE28" s="19">
        <f t="shared" si="30"/>
        <v>178096</v>
      </c>
      <c r="AF28" s="19"/>
      <c r="AG28" s="24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13386</v>
      </c>
      <c r="AP28" s="23">
        <v>0</v>
      </c>
      <c r="AQ28" s="23">
        <v>0</v>
      </c>
      <c r="AR28" s="23">
        <v>99790</v>
      </c>
      <c r="AS28" s="23">
        <v>64920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19">
        <f t="shared" si="31"/>
        <v>6901</v>
      </c>
      <c r="BB28" s="19">
        <f t="shared" si="32"/>
        <v>0</v>
      </c>
      <c r="BC28" s="19">
        <v>0</v>
      </c>
      <c r="BD28" s="19">
        <v>0</v>
      </c>
      <c r="BE28" s="19">
        <v>0</v>
      </c>
      <c r="BF28" s="19">
        <f t="shared" si="33"/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f t="shared" si="9"/>
        <v>0</v>
      </c>
      <c r="BL28" s="19">
        <v>0</v>
      </c>
      <c r="BM28" s="19">
        <v>0</v>
      </c>
      <c r="BN28" s="19">
        <f t="shared" si="34"/>
        <v>6901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23">
        <v>6901</v>
      </c>
      <c r="BY28" s="23">
        <v>0</v>
      </c>
      <c r="BZ28" s="19">
        <f t="shared" si="35"/>
        <v>0</v>
      </c>
      <c r="CA28" s="19">
        <f t="shared" si="36"/>
        <v>0</v>
      </c>
      <c r="CB28" s="19">
        <f t="shared" si="10"/>
        <v>0</v>
      </c>
      <c r="CC28" s="19">
        <v>0</v>
      </c>
      <c r="CD28" s="23">
        <v>0</v>
      </c>
      <c r="CE28" s="19">
        <f t="shared" si="37"/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f t="shared" si="38"/>
        <v>0</v>
      </c>
      <c r="CL28" s="19">
        <v>0</v>
      </c>
      <c r="CM28" s="19">
        <v>0</v>
      </c>
      <c r="CN28" s="19"/>
      <c r="CO28" s="19">
        <v>0</v>
      </c>
      <c r="CP28" s="75"/>
      <c r="CQ28" s="75"/>
      <c r="CR28" s="75"/>
      <c r="CS28" s="19">
        <f t="shared" si="11"/>
        <v>0</v>
      </c>
      <c r="CT28" s="19">
        <f t="shared" si="12"/>
        <v>0</v>
      </c>
      <c r="CU28" s="19">
        <v>0</v>
      </c>
      <c r="CV28" s="20">
        <v>0</v>
      </c>
      <c r="CW28" s="52"/>
    </row>
    <row r="29" spans="1:101" ht="15.6" x14ac:dyDescent="0.3">
      <c r="A29" s="105" t="s">
        <v>1</v>
      </c>
      <c r="B29" s="21" t="s">
        <v>62</v>
      </c>
      <c r="C29" s="22" t="s">
        <v>63</v>
      </c>
      <c r="D29" s="19">
        <f t="shared" si="26"/>
        <v>8220343</v>
      </c>
      <c r="E29" s="19">
        <f t="shared" si="27"/>
        <v>8044692</v>
      </c>
      <c r="F29" s="19">
        <f t="shared" si="28"/>
        <v>8037407</v>
      </c>
      <c r="G29" s="23">
        <v>5928844</v>
      </c>
      <c r="H29" s="23">
        <v>1428736</v>
      </c>
      <c r="I29" s="19">
        <f t="shared" si="7"/>
        <v>377014</v>
      </c>
      <c r="J29" s="23">
        <v>0</v>
      </c>
      <c r="K29" s="23">
        <v>22585</v>
      </c>
      <c r="L29" s="23"/>
      <c r="M29" s="23"/>
      <c r="N29" s="23">
        <v>206650</v>
      </c>
      <c r="O29" s="23">
        <v>147779</v>
      </c>
      <c r="P29" s="19">
        <f t="shared" si="8"/>
        <v>0</v>
      </c>
      <c r="Q29" s="23">
        <v>0</v>
      </c>
      <c r="R29" s="23">
        <v>0</v>
      </c>
      <c r="S29" s="23">
        <v>0</v>
      </c>
      <c r="T29" s="23">
        <v>83482</v>
      </c>
      <c r="U29" s="19">
        <f t="shared" si="29"/>
        <v>115237</v>
      </c>
      <c r="V29" s="23">
        <v>20094</v>
      </c>
      <c r="W29" s="23">
        <v>30803</v>
      </c>
      <c r="X29" s="23">
        <v>44882</v>
      </c>
      <c r="Y29" s="23">
        <v>10773</v>
      </c>
      <c r="Z29" s="23">
        <v>2578</v>
      </c>
      <c r="AA29" s="23">
        <v>0</v>
      </c>
      <c r="AB29" s="23">
        <v>0</v>
      </c>
      <c r="AC29" s="23">
        <v>6107</v>
      </c>
      <c r="AD29" s="19">
        <v>0</v>
      </c>
      <c r="AE29" s="19">
        <f t="shared" si="30"/>
        <v>104094</v>
      </c>
      <c r="AF29" s="19"/>
      <c r="AG29" s="24">
        <v>0</v>
      </c>
      <c r="AH29" s="23">
        <v>15460</v>
      </c>
      <c r="AI29" s="23">
        <v>15000</v>
      </c>
      <c r="AJ29" s="23">
        <v>0</v>
      </c>
      <c r="AK29" s="23">
        <v>11078</v>
      </c>
      <c r="AL29" s="23">
        <v>0</v>
      </c>
      <c r="AM29" s="23">
        <v>0</v>
      </c>
      <c r="AN29" s="23">
        <v>0</v>
      </c>
      <c r="AO29" s="23">
        <v>25026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26352</v>
      </c>
      <c r="AY29" s="23">
        <v>0</v>
      </c>
      <c r="AZ29" s="23">
        <v>11178</v>
      </c>
      <c r="BA29" s="19">
        <f t="shared" si="31"/>
        <v>7285</v>
      </c>
      <c r="BB29" s="19">
        <f t="shared" si="32"/>
        <v>0</v>
      </c>
      <c r="BC29" s="19">
        <v>0</v>
      </c>
      <c r="BD29" s="19">
        <v>0</v>
      </c>
      <c r="BE29" s="19">
        <v>0</v>
      </c>
      <c r="BF29" s="19">
        <f t="shared" si="33"/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f t="shared" si="9"/>
        <v>0</v>
      </c>
      <c r="BL29" s="19">
        <v>0</v>
      </c>
      <c r="BM29" s="19">
        <v>0</v>
      </c>
      <c r="BN29" s="19">
        <f t="shared" si="34"/>
        <v>7285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23">
        <v>7285</v>
      </c>
      <c r="BY29" s="23">
        <v>0</v>
      </c>
      <c r="BZ29" s="19">
        <f t="shared" si="35"/>
        <v>175651</v>
      </c>
      <c r="CA29" s="19">
        <f t="shared" si="36"/>
        <v>175651</v>
      </c>
      <c r="CB29" s="19">
        <f t="shared" si="10"/>
        <v>175651</v>
      </c>
      <c r="CC29" s="19">
        <v>0</v>
      </c>
      <c r="CD29" s="23">
        <v>175651</v>
      </c>
      <c r="CE29" s="19">
        <f t="shared" si="37"/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f t="shared" si="38"/>
        <v>0</v>
      </c>
      <c r="CL29" s="19">
        <v>0</v>
      </c>
      <c r="CM29" s="19"/>
      <c r="CN29" s="19"/>
      <c r="CO29" s="19">
        <v>0</v>
      </c>
      <c r="CP29" s="75"/>
      <c r="CQ29" s="75"/>
      <c r="CR29" s="75"/>
      <c r="CS29" s="19">
        <f t="shared" si="11"/>
        <v>0</v>
      </c>
      <c r="CT29" s="19">
        <f t="shared" si="12"/>
        <v>0</v>
      </c>
      <c r="CU29" s="19">
        <v>0</v>
      </c>
      <c r="CV29" s="20">
        <v>0</v>
      </c>
      <c r="CW29" s="52"/>
    </row>
    <row r="30" spans="1:101" ht="31.2" x14ac:dyDescent="0.3">
      <c r="A30" s="105" t="s">
        <v>1</v>
      </c>
      <c r="B30" s="21" t="s">
        <v>64</v>
      </c>
      <c r="C30" s="22" t="s">
        <v>65</v>
      </c>
      <c r="D30" s="19">
        <f t="shared" si="26"/>
        <v>7488070</v>
      </c>
      <c r="E30" s="19">
        <f t="shared" si="27"/>
        <v>7462825</v>
      </c>
      <c r="F30" s="19">
        <f t="shared" si="28"/>
        <v>7220757</v>
      </c>
      <c r="G30" s="23">
        <v>4386202</v>
      </c>
      <c r="H30" s="23">
        <v>1067538</v>
      </c>
      <c r="I30" s="19">
        <f t="shared" si="7"/>
        <v>360294</v>
      </c>
      <c r="J30" s="23">
        <v>0</v>
      </c>
      <c r="K30" s="23">
        <v>7442</v>
      </c>
      <c r="L30" s="23"/>
      <c r="M30" s="23"/>
      <c r="N30" s="23">
        <v>263918</v>
      </c>
      <c r="O30" s="23">
        <v>88934</v>
      </c>
      <c r="P30" s="19">
        <f t="shared" si="8"/>
        <v>559648</v>
      </c>
      <c r="Q30" s="23">
        <v>0</v>
      </c>
      <c r="R30" s="23">
        <v>559648</v>
      </c>
      <c r="S30" s="23">
        <v>0</v>
      </c>
      <c r="T30" s="23">
        <v>52306</v>
      </c>
      <c r="U30" s="19">
        <f t="shared" si="29"/>
        <v>81019</v>
      </c>
      <c r="V30" s="23">
        <v>15418</v>
      </c>
      <c r="W30" s="23">
        <v>0</v>
      </c>
      <c r="X30" s="23">
        <v>41728</v>
      </c>
      <c r="Y30" s="23">
        <v>9191</v>
      </c>
      <c r="Z30" s="23">
        <v>5514</v>
      </c>
      <c r="AA30" s="23">
        <v>0</v>
      </c>
      <c r="AB30" s="23">
        <v>0</v>
      </c>
      <c r="AC30" s="23">
        <v>9168</v>
      </c>
      <c r="AD30" s="19">
        <v>0</v>
      </c>
      <c r="AE30" s="19">
        <f t="shared" si="30"/>
        <v>713750</v>
      </c>
      <c r="AF30" s="19"/>
      <c r="AG30" s="24">
        <v>0</v>
      </c>
      <c r="AH30" s="23">
        <v>8075</v>
      </c>
      <c r="AI30" s="23">
        <v>31615</v>
      </c>
      <c r="AJ30" s="23">
        <v>0</v>
      </c>
      <c r="AK30" s="23">
        <v>0</v>
      </c>
      <c r="AL30" s="23">
        <v>2080</v>
      </c>
      <c r="AM30" s="23">
        <v>102751</v>
      </c>
      <c r="AN30" s="23">
        <v>48350</v>
      </c>
      <c r="AO30" s="23">
        <v>499415</v>
      </c>
      <c r="AP30" s="23">
        <v>0</v>
      </c>
      <c r="AQ30" s="23">
        <v>0</v>
      </c>
      <c r="AR30" s="23">
        <v>9768</v>
      </c>
      <c r="AS30" s="23">
        <v>4696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7000</v>
      </c>
      <c r="BA30" s="19">
        <f t="shared" si="31"/>
        <v>242068</v>
      </c>
      <c r="BB30" s="19">
        <f t="shared" si="32"/>
        <v>0</v>
      </c>
      <c r="BC30" s="19">
        <v>0</v>
      </c>
      <c r="BD30" s="19">
        <v>0</v>
      </c>
      <c r="BE30" s="19">
        <v>0</v>
      </c>
      <c r="BF30" s="19">
        <f t="shared" si="33"/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f t="shared" si="9"/>
        <v>0</v>
      </c>
      <c r="BL30" s="19">
        <v>0</v>
      </c>
      <c r="BM30" s="19">
        <v>0</v>
      </c>
      <c r="BN30" s="19">
        <f t="shared" si="34"/>
        <v>242068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23">
        <v>242068</v>
      </c>
      <c r="BY30" s="23">
        <v>0</v>
      </c>
      <c r="BZ30" s="19">
        <f t="shared" si="35"/>
        <v>25245</v>
      </c>
      <c r="CA30" s="19">
        <f t="shared" si="36"/>
        <v>25245</v>
      </c>
      <c r="CB30" s="19">
        <f t="shared" si="10"/>
        <v>25245</v>
      </c>
      <c r="CC30" s="19">
        <v>0</v>
      </c>
      <c r="CD30" s="23">
        <v>25245</v>
      </c>
      <c r="CE30" s="19">
        <f t="shared" si="37"/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f t="shared" si="38"/>
        <v>0</v>
      </c>
      <c r="CL30" s="19">
        <v>0</v>
      </c>
      <c r="CM30" s="19">
        <v>0</v>
      </c>
      <c r="CN30" s="19"/>
      <c r="CO30" s="19">
        <v>0</v>
      </c>
      <c r="CP30" s="75"/>
      <c r="CQ30" s="75"/>
      <c r="CR30" s="75"/>
      <c r="CS30" s="19">
        <f t="shared" si="11"/>
        <v>0</v>
      </c>
      <c r="CT30" s="19">
        <f t="shared" si="12"/>
        <v>0</v>
      </c>
      <c r="CU30" s="19">
        <v>0</v>
      </c>
      <c r="CV30" s="20">
        <v>0</v>
      </c>
      <c r="CW30" s="52"/>
    </row>
    <row r="31" spans="1:101" ht="31.2" x14ac:dyDescent="0.3">
      <c r="A31" s="105" t="s">
        <v>1</v>
      </c>
      <c r="B31" s="21" t="s">
        <v>66</v>
      </c>
      <c r="C31" s="22" t="s">
        <v>67</v>
      </c>
      <c r="D31" s="19">
        <f t="shared" si="26"/>
        <v>10660522</v>
      </c>
      <c r="E31" s="19">
        <f t="shared" si="27"/>
        <v>10585022</v>
      </c>
      <c r="F31" s="19">
        <f t="shared" si="28"/>
        <v>10585022</v>
      </c>
      <c r="G31" s="23">
        <v>7436208</v>
      </c>
      <c r="H31" s="23">
        <v>1774477</v>
      </c>
      <c r="I31" s="19">
        <f t="shared" si="7"/>
        <v>801797</v>
      </c>
      <c r="J31" s="23">
        <v>0</v>
      </c>
      <c r="K31" s="23">
        <v>0</v>
      </c>
      <c r="L31" s="23"/>
      <c r="M31" s="23"/>
      <c r="N31" s="23">
        <v>406500</v>
      </c>
      <c r="O31" s="23">
        <v>395297</v>
      </c>
      <c r="P31" s="19">
        <f t="shared" si="8"/>
        <v>60000</v>
      </c>
      <c r="Q31" s="23">
        <v>0</v>
      </c>
      <c r="R31" s="23">
        <v>60000</v>
      </c>
      <c r="S31" s="23">
        <v>0</v>
      </c>
      <c r="T31" s="23">
        <v>88396</v>
      </c>
      <c r="U31" s="19">
        <f t="shared" si="29"/>
        <v>240939</v>
      </c>
      <c r="V31" s="23">
        <v>0</v>
      </c>
      <c r="W31" s="23">
        <v>163048</v>
      </c>
      <c r="X31" s="23">
        <v>49093</v>
      </c>
      <c r="Y31" s="23">
        <v>16995</v>
      </c>
      <c r="Z31" s="23">
        <v>8303</v>
      </c>
      <c r="AA31" s="23">
        <v>3500</v>
      </c>
      <c r="AB31" s="23">
        <v>0</v>
      </c>
      <c r="AC31" s="23">
        <v>0</v>
      </c>
      <c r="AD31" s="19">
        <v>0</v>
      </c>
      <c r="AE31" s="19">
        <f t="shared" si="30"/>
        <v>183205</v>
      </c>
      <c r="AF31" s="19"/>
      <c r="AG31" s="24">
        <v>0</v>
      </c>
      <c r="AH31" s="23">
        <v>21504</v>
      </c>
      <c r="AI31" s="23">
        <v>76179</v>
      </c>
      <c r="AJ31" s="23">
        <v>0</v>
      </c>
      <c r="AK31" s="23">
        <v>600</v>
      </c>
      <c r="AL31" s="23">
        <v>0</v>
      </c>
      <c r="AM31" s="23">
        <v>0</v>
      </c>
      <c r="AN31" s="23">
        <v>0</v>
      </c>
      <c r="AO31" s="23">
        <v>14550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70372</v>
      </c>
      <c r="BA31" s="19">
        <f t="shared" si="31"/>
        <v>0</v>
      </c>
      <c r="BB31" s="19">
        <f t="shared" si="32"/>
        <v>0</v>
      </c>
      <c r="BC31" s="19">
        <v>0</v>
      </c>
      <c r="BD31" s="19">
        <v>0</v>
      </c>
      <c r="BE31" s="19">
        <v>0</v>
      </c>
      <c r="BF31" s="19">
        <f t="shared" si="33"/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f t="shared" si="9"/>
        <v>0</v>
      </c>
      <c r="BL31" s="19">
        <v>0</v>
      </c>
      <c r="BM31" s="19">
        <v>0</v>
      </c>
      <c r="BN31" s="19">
        <f t="shared" si="34"/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23"/>
      <c r="BY31" s="23">
        <v>0</v>
      </c>
      <c r="BZ31" s="19">
        <f t="shared" si="35"/>
        <v>75500</v>
      </c>
      <c r="CA31" s="19">
        <f t="shared" si="36"/>
        <v>75500</v>
      </c>
      <c r="CB31" s="19">
        <f t="shared" si="10"/>
        <v>75500</v>
      </c>
      <c r="CC31" s="19">
        <v>0</v>
      </c>
      <c r="CD31" s="23">
        <v>75500</v>
      </c>
      <c r="CE31" s="19">
        <f t="shared" si="37"/>
        <v>0</v>
      </c>
      <c r="CF31" s="19">
        <v>0</v>
      </c>
      <c r="CG31" s="19">
        <v>0</v>
      </c>
      <c r="CH31" s="19"/>
      <c r="CI31" s="19">
        <v>0</v>
      </c>
      <c r="CJ31" s="19">
        <v>0</v>
      </c>
      <c r="CK31" s="19">
        <f t="shared" si="38"/>
        <v>0</v>
      </c>
      <c r="CL31" s="19">
        <v>0</v>
      </c>
      <c r="CM31" s="19">
        <v>0</v>
      </c>
      <c r="CN31" s="19"/>
      <c r="CO31" s="19">
        <v>0</v>
      </c>
      <c r="CP31" s="75"/>
      <c r="CQ31" s="75"/>
      <c r="CR31" s="75"/>
      <c r="CS31" s="19">
        <f t="shared" si="11"/>
        <v>0</v>
      </c>
      <c r="CT31" s="19">
        <f t="shared" si="12"/>
        <v>0</v>
      </c>
      <c r="CU31" s="19">
        <v>0</v>
      </c>
      <c r="CV31" s="20">
        <v>0</v>
      </c>
      <c r="CW31" s="52"/>
    </row>
    <row r="32" spans="1:101" ht="15.6" x14ac:dyDescent="0.3">
      <c r="A32" s="105" t="s">
        <v>1</v>
      </c>
      <c r="B32" s="21" t="s">
        <v>68</v>
      </c>
      <c r="C32" s="22" t="s">
        <v>69</v>
      </c>
      <c r="D32" s="19">
        <f t="shared" si="26"/>
        <v>1249303</v>
      </c>
      <c r="E32" s="19">
        <f t="shared" si="27"/>
        <v>1238703</v>
      </c>
      <c r="F32" s="19">
        <f t="shared" si="28"/>
        <v>1238703</v>
      </c>
      <c r="G32" s="23">
        <v>931630</v>
      </c>
      <c r="H32" s="23">
        <v>219585</v>
      </c>
      <c r="I32" s="19">
        <f t="shared" si="7"/>
        <v>40035</v>
      </c>
      <c r="J32" s="23">
        <v>0</v>
      </c>
      <c r="K32" s="23">
        <v>0</v>
      </c>
      <c r="L32" s="23"/>
      <c r="M32" s="23"/>
      <c r="N32" s="23">
        <v>18035</v>
      </c>
      <c r="O32" s="23">
        <v>22000</v>
      </c>
      <c r="P32" s="19">
        <f t="shared" si="8"/>
        <v>0</v>
      </c>
      <c r="Q32" s="23">
        <v>0</v>
      </c>
      <c r="R32" s="23">
        <v>0</v>
      </c>
      <c r="S32" s="23">
        <v>0</v>
      </c>
      <c r="T32" s="23">
        <v>16003</v>
      </c>
      <c r="U32" s="19">
        <f t="shared" si="29"/>
        <v>11715</v>
      </c>
      <c r="V32" s="23">
        <v>0</v>
      </c>
      <c r="W32" s="23">
        <v>4899</v>
      </c>
      <c r="X32" s="23">
        <f>4510+1250</f>
        <v>5760</v>
      </c>
      <c r="Y32" s="23">
        <v>1056</v>
      </c>
      <c r="Z32" s="23">
        <v>0</v>
      </c>
      <c r="AA32" s="23">
        <v>0</v>
      </c>
      <c r="AB32" s="23">
        <v>0</v>
      </c>
      <c r="AC32" s="23">
        <v>0</v>
      </c>
      <c r="AD32" s="19">
        <v>0</v>
      </c>
      <c r="AE32" s="19">
        <f t="shared" si="30"/>
        <v>19735</v>
      </c>
      <c r="AF32" s="19"/>
      <c r="AG32" s="24">
        <v>0</v>
      </c>
      <c r="AH32" s="23">
        <v>2600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5238</v>
      </c>
      <c r="AP32" s="23">
        <v>0</v>
      </c>
      <c r="AQ32" s="23">
        <v>0</v>
      </c>
      <c r="AR32" s="23">
        <v>0</v>
      </c>
      <c r="AS32" s="23">
        <v>11237</v>
      </c>
      <c r="AT32" s="23">
        <v>0</v>
      </c>
      <c r="AU32" s="23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660</v>
      </c>
      <c r="BA32" s="19">
        <f t="shared" si="31"/>
        <v>0</v>
      </c>
      <c r="BB32" s="19">
        <f t="shared" si="32"/>
        <v>0</v>
      </c>
      <c r="BC32" s="19">
        <v>0</v>
      </c>
      <c r="BD32" s="19">
        <v>0</v>
      </c>
      <c r="BE32" s="19">
        <v>0</v>
      </c>
      <c r="BF32" s="19">
        <f t="shared" si="33"/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f t="shared" si="9"/>
        <v>0</v>
      </c>
      <c r="BL32" s="19">
        <v>0</v>
      </c>
      <c r="BM32" s="19">
        <v>0</v>
      </c>
      <c r="BN32" s="19">
        <f t="shared" si="34"/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23"/>
      <c r="BY32" s="23">
        <v>0</v>
      </c>
      <c r="BZ32" s="19">
        <f t="shared" si="35"/>
        <v>10600</v>
      </c>
      <c r="CA32" s="19">
        <f t="shared" si="36"/>
        <v>10600</v>
      </c>
      <c r="CB32" s="19">
        <f t="shared" si="10"/>
        <v>10600</v>
      </c>
      <c r="CC32" s="19">
        <v>0</v>
      </c>
      <c r="CD32" s="23">
        <v>10600</v>
      </c>
      <c r="CE32" s="19">
        <f t="shared" si="37"/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f t="shared" si="38"/>
        <v>0</v>
      </c>
      <c r="CL32" s="19">
        <v>0</v>
      </c>
      <c r="CM32" s="19">
        <v>0</v>
      </c>
      <c r="CN32" s="19"/>
      <c r="CO32" s="19">
        <v>0</v>
      </c>
      <c r="CP32" s="75"/>
      <c r="CQ32" s="75"/>
      <c r="CR32" s="75"/>
      <c r="CS32" s="19">
        <f t="shared" si="11"/>
        <v>0</v>
      </c>
      <c r="CT32" s="19">
        <f t="shared" si="12"/>
        <v>0</v>
      </c>
      <c r="CU32" s="19">
        <v>0</v>
      </c>
      <c r="CV32" s="20">
        <v>0</v>
      </c>
      <c r="CW32" s="52"/>
    </row>
    <row r="33" spans="1:101" ht="31.2" x14ac:dyDescent="0.3">
      <c r="A33" s="105" t="s">
        <v>1</v>
      </c>
      <c r="B33" s="21" t="s">
        <v>70</v>
      </c>
      <c r="C33" s="22" t="s">
        <v>71</v>
      </c>
      <c r="D33" s="19">
        <f t="shared" si="26"/>
        <v>11821275</v>
      </c>
      <c r="E33" s="19">
        <f t="shared" si="27"/>
        <v>11821275</v>
      </c>
      <c r="F33" s="19">
        <f t="shared" si="28"/>
        <v>11821275</v>
      </c>
      <c r="G33" s="23">
        <f>11012931-1704985</f>
        <v>9307946</v>
      </c>
      <c r="H33" s="23">
        <f>2667693-426246</f>
        <v>2241447</v>
      </c>
      <c r="I33" s="19">
        <f t="shared" si="7"/>
        <v>24747</v>
      </c>
      <c r="J33" s="23">
        <v>0</v>
      </c>
      <c r="K33" s="23">
        <v>0</v>
      </c>
      <c r="L33" s="23"/>
      <c r="M33" s="23"/>
      <c r="N33" s="23">
        <v>18000</v>
      </c>
      <c r="O33" s="23">
        <v>6747</v>
      </c>
      <c r="P33" s="19">
        <f t="shared" si="8"/>
        <v>0</v>
      </c>
      <c r="Q33" s="23">
        <v>0</v>
      </c>
      <c r="R33" s="23">
        <v>0</v>
      </c>
      <c r="S33" s="23">
        <v>0</v>
      </c>
      <c r="T33" s="23">
        <v>24155</v>
      </c>
      <c r="U33" s="19">
        <f t="shared" si="29"/>
        <v>56358</v>
      </c>
      <c r="V33" s="23">
        <v>0</v>
      </c>
      <c r="W33" s="23">
        <v>53094</v>
      </c>
      <c r="X33" s="23">
        <v>610</v>
      </c>
      <c r="Y33" s="23">
        <v>63</v>
      </c>
      <c r="Z33" s="23">
        <v>2591</v>
      </c>
      <c r="AA33" s="23">
        <v>0</v>
      </c>
      <c r="AB33" s="23">
        <v>0</v>
      </c>
      <c r="AC33" s="23">
        <v>0</v>
      </c>
      <c r="AD33" s="19">
        <v>0</v>
      </c>
      <c r="AE33" s="19">
        <f t="shared" si="30"/>
        <v>166622</v>
      </c>
      <c r="AF33" s="19"/>
      <c r="AG33" s="24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5244</v>
      </c>
      <c r="AP33" s="23">
        <v>0</v>
      </c>
      <c r="AQ33" s="23">
        <v>0</v>
      </c>
      <c r="AR33" s="23">
        <v>0</v>
      </c>
      <c r="AS33" s="23">
        <v>10000</v>
      </c>
      <c r="AT33" s="23">
        <v>0</v>
      </c>
      <c r="AU33" s="23">
        <v>0</v>
      </c>
      <c r="AV33" s="23">
        <v>0</v>
      </c>
      <c r="AW33" s="23">
        <v>0</v>
      </c>
      <c r="AX33" s="23">
        <v>151378</v>
      </c>
      <c r="AY33" s="23">
        <v>0</v>
      </c>
      <c r="AZ33" s="23">
        <v>0</v>
      </c>
      <c r="BA33" s="19">
        <f t="shared" si="31"/>
        <v>0</v>
      </c>
      <c r="BB33" s="19">
        <f t="shared" si="32"/>
        <v>0</v>
      </c>
      <c r="BC33" s="19">
        <v>0</v>
      </c>
      <c r="BD33" s="19">
        <v>0</v>
      </c>
      <c r="BE33" s="19">
        <v>0</v>
      </c>
      <c r="BF33" s="19">
        <f t="shared" si="33"/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f t="shared" si="9"/>
        <v>0</v>
      </c>
      <c r="BL33" s="19">
        <v>0</v>
      </c>
      <c r="BM33" s="19">
        <v>0</v>
      </c>
      <c r="BN33" s="19">
        <f t="shared" si="34"/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23"/>
      <c r="BY33" s="23">
        <v>0</v>
      </c>
      <c r="BZ33" s="19">
        <f t="shared" si="35"/>
        <v>0</v>
      </c>
      <c r="CA33" s="19">
        <f t="shared" si="36"/>
        <v>0</v>
      </c>
      <c r="CB33" s="19">
        <f t="shared" si="10"/>
        <v>0</v>
      </c>
      <c r="CC33" s="19">
        <v>0</v>
      </c>
      <c r="CD33" s="23">
        <v>0</v>
      </c>
      <c r="CE33" s="19">
        <f t="shared" si="37"/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f t="shared" si="38"/>
        <v>0</v>
      </c>
      <c r="CL33" s="19">
        <v>0</v>
      </c>
      <c r="CM33" s="19">
        <v>0</v>
      </c>
      <c r="CN33" s="19"/>
      <c r="CO33" s="19">
        <v>0</v>
      </c>
      <c r="CP33" s="75"/>
      <c r="CQ33" s="75"/>
      <c r="CR33" s="75"/>
      <c r="CS33" s="19">
        <f t="shared" si="11"/>
        <v>0</v>
      </c>
      <c r="CT33" s="19">
        <f t="shared" si="12"/>
        <v>0</v>
      </c>
      <c r="CU33" s="19">
        <v>0</v>
      </c>
      <c r="CV33" s="20">
        <v>0</v>
      </c>
      <c r="CW33" s="52"/>
    </row>
    <row r="34" spans="1:101" ht="31.2" x14ac:dyDescent="0.3">
      <c r="A34" s="105" t="s">
        <v>1</v>
      </c>
      <c r="B34" s="21" t="s">
        <v>72</v>
      </c>
      <c r="C34" s="22" t="s">
        <v>73</v>
      </c>
      <c r="D34" s="19">
        <f t="shared" si="26"/>
        <v>3373325</v>
      </c>
      <c r="E34" s="19">
        <f t="shared" si="27"/>
        <v>3175325</v>
      </c>
      <c r="F34" s="19">
        <f t="shared" si="28"/>
        <v>3170724</v>
      </c>
      <c r="G34" s="23">
        <v>2166768</v>
      </c>
      <c r="H34" s="23">
        <v>539313</v>
      </c>
      <c r="I34" s="19">
        <f t="shared" si="7"/>
        <v>38440</v>
      </c>
      <c r="J34" s="23">
        <v>0</v>
      </c>
      <c r="K34" s="23">
        <v>0</v>
      </c>
      <c r="L34" s="23"/>
      <c r="M34" s="23"/>
      <c r="N34" s="23">
        <v>32000</v>
      </c>
      <c r="O34" s="23">
        <v>6440</v>
      </c>
      <c r="P34" s="19">
        <f t="shared" si="8"/>
        <v>0</v>
      </c>
      <c r="Q34" s="23">
        <v>0</v>
      </c>
      <c r="R34" s="23">
        <v>0</v>
      </c>
      <c r="S34" s="23">
        <v>0</v>
      </c>
      <c r="T34" s="23">
        <v>21828</v>
      </c>
      <c r="U34" s="19">
        <f t="shared" si="29"/>
        <v>253602</v>
      </c>
      <c r="V34" s="23">
        <v>167203</v>
      </c>
      <c r="W34" s="23">
        <v>69214</v>
      </c>
      <c r="X34" s="23">
        <v>9206</v>
      </c>
      <c r="Y34" s="23">
        <v>2819</v>
      </c>
      <c r="Z34" s="23">
        <v>5160</v>
      </c>
      <c r="AA34" s="23">
        <v>0</v>
      </c>
      <c r="AB34" s="23">
        <v>0</v>
      </c>
      <c r="AC34" s="23">
        <v>0</v>
      </c>
      <c r="AD34" s="19">
        <v>0</v>
      </c>
      <c r="AE34" s="19">
        <f t="shared" si="30"/>
        <v>150773</v>
      </c>
      <c r="AF34" s="19"/>
      <c r="AG34" s="24">
        <v>0</v>
      </c>
      <c r="AH34" s="23">
        <v>0</v>
      </c>
      <c r="AI34" s="23">
        <v>0</v>
      </c>
      <c r="AJ34" s="23">
        <v>0</v>
      </c>
      <c r="AK34" s="23">
        <v>340</v>
      </c>
      <c r="AL34" s="23">
        <v>0</v>
      </c>
      <c r="AM34" s="23">
        <v>130</v>
      </c>
      <c r="AN34" s="23">
        <v>30000</v>
      </c>
      <c r="AO34" s="23">
        <v>12212</v>
      </c>
      <c r="AP34" s="23">
        <v>0</v>
      </c>
      <c r="AQ34" s="23">
        <v>0</v>
      </c>
      <c r="AR34" s="23">
        <v>108091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19">
        <f t="shared" si="31"/>
        <v>4601</v>
      </c>
      <c r="BB34" s="19">
        <f t="shared" si="32"/>
        <v>0</v>
      </c>
      <c r="BC34" s="19">
        <v>0</v>
      </c>
      <c r="BD34" s="19">
        <v>0</v>
      </c>
      <c r="BE34" s="19">
        <v>0</v>
      </c>
      <c r="BF34" s="19">
        <f t="shared" si="33"/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f t="shared" si="9"/>
        <v>0</v>
      </c>
      <c r="BL34" s="19">
        <v>0</v>
      </c>
      <c r="BM34" s="19">
        <v>0</v>
      </c>
      <c r="BN34" s="19">
        <f t="shared" si="34"/>
        <v>4601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23">
        <v>4601</v>
      </c>
      <c r="BY34" s="19">
        <v>0</v>
      </c>
      <c r="BZ34" s="19">
        <f t="shared" si="35"/>
        <v>198000</v>
      </c>
      <c r="CA34" s="19">
        <f t="shared" si="36"/>
        <v>198000</v>
      </c>
      <c r="CB34" s="19">
        <f t="shared" si="10"/>
        <v>198000</v>
      </c>
      <c r="CC34" s="19">
        <v>0</v>
      </c>
      <c r="CD34" s="23">
        <v>198000</v>
      </c>
      <c r="CE34" s="19">
        <f t="shared" si="37"/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f t="shared" si="38"/>
        <v>0</v>
      </c>
      <c r="CL34" s="19">
        <v>0</v>
      </c>
      <c r="CM34" s="19">
        <v>0</v>
      </c>
      <c r="CN34" s="19"/>
      <c r="CO34" s="19">
        <v>0</v>
      </c>
      <c r="CP34" s="75"/>
      <c r="CQ34" s="75"/>
      <c r="CR34" s="75"/>
      <c r="CS34" s="19">
        <f t="shared" si="11"/>
        <v>0</v>
      </c>
      <c r="CT34" s="19">
        <f t="shared" si="12"/>
        <v>0</v>
      </c>
      <c r="CU34" s="19">
        <v>0</v>
      </c>
      <c r="CV34" s="20">
        <v>0</v>
      </c>
      <c r="CW34" s="52"/>
    </row>
    <row r="35" spans="1:101" ht="31.2" x14ac:dyDescent="0.3">
      <c r="A35" s="105" t="s">
        <v>1</v>
      </c>
      <c r="B35" s="21" t="s">
        <v>74</v>
      </c>
      <c r="C35" s="22" t="s">
        <v>435</v>
      </c>
      <c r="D35" s="19">
        <f t="shared" si="26"/>
        <v>5910864</v>
      </c>
      <c r="E35" s="19">
        <f t="shared" si="27"/>
        <v>5711578</v>
      </c>
      <c r="F35" s="19">
        <f t="shared" si="28"/>
        <v>5711578</v>
      </c>
      <c r="G35" s="23">
        <v>4124316</v>
      </c>
      <c r="H35" s="23">
        <v>982126</v>
      </c>
      <c r="I35" s="19">
        <f t="shared" si="7"/>
        <v>385000</v>
      </c>
      <c r="J35" s="23">
        <v>0</v>
      </c>
      <c r="K35" s="23"/>
      <c r="L35" s="23"/>
      <c r="M35" s="23"/>
      <c r="N35" s="23">
        <v>330000</v>
      </c>
      <c r="O35" s="23">
        <v>55000</v>
      </c>
      <c r="P35" s="19">
        <f t="shared" si="8"/>
        <v>0</v>
      </c>
      <c r="Q35" s="23">
        <v>0</v>
      </c>
      <c r="R35" s="23">
        <v>0</v>
      </c>
      <c r="S35" s="23">
        <v>0</v>
      </c>
      <c r="T35" s="23">
        <v>52015</v>
      </c>
      <c r="U35" s="19">
        <f t="shared" si="29"/>
        <v>57571</v>
      </c>
      <c r="V35" s="23">
        <v>0</v>
      </c>
      <c r="W35" s="23">
        <v>33645</v>
      </c>
      <c r="X35" s="23">
        <v>18991</v>
      </c>
      <c r="Y35" s="23">
        <v>1053</v>
      </c>
      <c r="Z35" s="23">
        <v>3882</v>
      </c>
      <c r="AA35" s="23">
        <v>0</v>
      </c>
      <c r="AB35" s="23">
        <v>0</v>
      </c>
      <c r="AC35" s="23">
        <v>0</v>
      </c>
      <c r="AD35" s="19">
        <v>0</v>
      </c>
      <c r="AE35" s="19">
        <f t="shared" si="30"/>
        <v>110550</v>
      </c>
      <c r="AF35" s="19"/>
      <c r="AG35" s="24">
        <v>0</v>
      </c>
      <c r="AH35" s="23">
        <v>10000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8730</v>
      </c>
      <c r="AP35" s="23">
        <v>0</v>
      </c>
      <c r="AQ35" s="23">
        <v>0</v>
      </c>
      <c r="AR35" s="23">
        <v>579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91241</v>
      </c>
      <c r="BA35" s="19">
        <f t="shared" si="31"/>
        <v>0</v>
      </c>
      <c r="BB35" s="19">
        <f t="shared" si="32"/>
        <v>0</v>
      </c>
      <c r="BC35" s="19">
        <v>0</v>
      </c>
      <c r="BD35" s="19">
        <v>0</v>
      </c>
      <c r="BE35" s="19">
        <v>0</v>
      </c>
      <c r="BF35" s="19">
        <f t="shared" si="33"/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f t="shared" si="9"/>
        <v>0</v>
      </c>
      <c r="BL35" s="19">
        <v>0</v>
      </c>
      <c r="BM35" s="19">
        <v>0</v>
      </c>
      <c r="BN35" s="19">
        <f t="shared" si="34"/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23">
        <v>0</v>
      </c>
      <c r="BY35" s="19">
        <v>0</v>
      </c>
      <c r="BZ35" s="19">
        <f t="shared" si="35"/>
        <v>199286</v>
      </c>
      <c r="CA35" s="19">
        <f t="shared" si="36"/>
        <v>199286</v>
      </c>
      <c r="CB35" s="19">
        <f t="shared" si="10"/>
        <v>199286</v>
      </c>
      <c r="CC35" s="19">
        <v>0</v>
      </c>
      <c r="CD35" s="23">
        <v>199286</v>
      </c>
      <c r="CE35" s="19">
        <f t="shared" si="37"/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f t="shared" si="38"/>
        <v>0</v>
      </c>
      <c r="CL35" s="19">
        <v>0</v>
      </c>
      <c r="CM35" s="19">
        <v>0</v>
      </c>
      <c r="CN35" s="19"/>
      <c r="CO35" s="19">
        <v>0</v>
      </c>
      <c r="CP35" s="75"/>
      <c r="CQ35" s="75"/>
      <c r="CR35" s="75"/>
      <c r="CS35" s="19">
        <f t="shared" si="11"/>
        <v>0</v>
      </c>
      <c r="CT35" s="19">
        <f t="shared" si="12"/>
        <v>0</v>
      </c>
      <c r="CU35" s="19">
        <v>0</v>
      </c>
      <c r="CV35" s="20">
        <v>0</v>
      </c>
      <c r="CW35" s="52"/>
    </row>
    <row r="36" spans="1:101" ht="31.2" x14ac:dyDescent="0.3">
      <c r="A36" s="105" t="s">
        <v>1</v>
      </c>
      <c r="B36" s="21" t="s">
        <v>75</v>
      </c>
      <c r="C36" s="22" t="s">
        <v>76</v>
      </c>
      <c r="D36" s="19">
        <f t="shared" si="26"/>
        <v>941503</v>
      </c>
      <c r="E36" s="19">
        <f t="shared" si="27"/>
        <v>931503</v>
      </c>
      <c r="F36" s="19">
        <f t="shared" si="28"/>
        <v>926902</v>
      </c>
      <c r="G36" s="23">
        <v>652147</v>
      </c>
      <c r="H36" s="23">
        <v>147450</v>
      </c>
      <c r="I36" s="19">
        <f t="shared" si="7"/>
        <v>11000</v>
      </c>
      <c r="J36" s="23">
        <v>0</v>
      </c>
      <c r="K36" s="23"/>
      <c r="L36" s="23"/>
      <c r="M36" s="23"/>
      <c r="N36" s="23">
        <v>0</v>
      </c>
      <c r="O36" s="23">
        <v>11000</v>
      </c>
      <c r="P36" s="19">
        <f t="shared" si="8"/>
        <v>0</v>
      </c>
      <c r="Q36" s="23">
        <v>0</v>
      </c>
      <c r="R36" s="23">
        <v>0</v>
      </c>
      <c r="S36" s="23">
        <v>0</v>
      </c>
      <c r="T36" s="23">
        <v>10333</v>
      </c>
      <c r="U36" s="19">
        <f t="shared" si="29"/>
        <v>9986</v>
      </c>
      <c r="V36" s="23">
        <v>0</v>
      </c>
      <c r="W36" s="23">
        <v>5557</v>
      </c>
      <c r="X36" s="23">
        <v>3168</v>
      </c>
      <c r="Y36" s="23">
        <v>567</v>
      </c>
      <c r="Z36" s="23">
        <v>694</v>
      </c>
      <c r="AA36" s="23">
        <v>0</v>
      </c>
      <c r="AB36" s="23">
        <v>0</v>
      </c>
      <c r="AC36" s="23">
        <v>0</v>
      </c>
      <c r="AD36" s="19">
        <v>0</v>
      </c>
      <c r="AE36" s="19">
        <f t="shared" si="30"/>
        <v>95986</v>
      </c>
      <c r="AF36" s="19"/>
      <c r="AG36" s="24">
        <v>0</v>
      </c>
      <c r="AH36" s="23">
        <v>1300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8730</v>
      </c>
      <c r="AP36" s="23">
        <v>0</v>
      </c>
      <c r="AQ36" s="23">
        <v>0</v>
      </c>
      <c r="AR36" s="23">
        <v>19921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59000</v>
      </c>
      <c r="AZ36" s="23">
        <v>7035</v>
      </c>
      <c r="BA36" s="19">
        <f t="shared" si="31"/>
        <v>4601</v>
      </c>
      <c r="BB36" s="19">
        <f t="shared" si="32"/>
        <v>0</v>
      </c>
      <c r="BC36" s="19">
        <v>0</v>
      </c>
      <c r="BD36" s="19">
        <v>0</v>
      </c>
      <c r="BE36" s="19">
        <v>0</v>
      </c>
      <c r="BF36" s="19">
        <f t="shared" si="33"/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f t="shared" si="9"/>
        <v>0</v>
      </c>
      <c r="BL36" s="19">
        <v>0</v>
      </c>
      <c r="BM36" s="19">
        <v>0</v>
      </c>
      <c r="BN36" s="19">
        <f t="shared" si="34"/>
        <v>4601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23">
        <v>4601</v>
      </c>
      <c r="BY36" s="19">
        <v>0</v>
      </c>
      <c r="BZ36" s="19">
        <f t="shared" si="35"/>
        <v>10000</v>
      </c>
      <c r="CA36" s="19">
        <f t="shared" si="36"/>
        <v>10000</v>
      </c>
      <c r="CB36" s="19">
        <f t="shared" si="10"/>
        <v>10000</v>
      </c>
      <c r="CC36" s="19">
        <v>0</v>
      </c>
      <c r="CD36" s="23">
        <v>10000</v>
      </c>
      <c r="CE36" s="19">
        <f t="shared" si="37"/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f t="shared" si="38"/>
        <v>0</v>
      </c>
      <c r="CL36" s="19">
        <v>0</v>
      </c>
      <c r="CM36" s="19">
        <v>0</v>
      </c>
      <c r="CN36" s="19"/>
      <c r="CO36" s="19">
        <v>0</v>
      </c>
      <c r="CP36" s="75"/>
      <c r="CQ36" s="75"/>
      <c r="CR36" s="75"/>
      <c r="CS36" s="19">
        <f t="shared" si="11"/>
        <v>0</v>
      </c>
      <c r="CT36" s="19">
        <f t="shared" si="12"/>
        <v>0</v>
      </c>
      <c r="CU36" s="19">
        <v>0</v>
      </c>
      <c r="CV36" s="20">
        <v>0</v>
      </c>
      <c r="CW36" s="52"/>
    </row>
    <row r="37" spans="1:101" ht="31.2" x14ac:dyDescent="0.3">
      <c r="A37" s="105" t="s">
        <v>1</v>
      </c>
      <c r="B37" s="21" t="s">
        <v>78</v>
      </c>
      <c r="C37" s="22" t="s">
        <v>600</v>
      </c>
      <c r="D37" s="19">
        <f t="shared" si="26"/>
        <v>6351269</v>
      </c>
      <c r="E37" s="19">
        <f t="shared" si="27"/>
        <v>6351269</v>
      </c>
      <c r="F37" s="19">
        <f t="shared" si="28"/>
        <v>6351269</v>
      </c>
      <c r="G37" s="23">
        <v>4111834</v>
      </c>
      <c r="H37" s="23">
        <v>972986</v>
      </c>
      <c r="I37" s="19">
        <f t="shared" si="7"/>
        <v>326490</v>
      </c>
      <c r="J37" s="23">
        <v>0</v>
      </c>
      <c r="K37" s="23"/>
      <c r="L37" s="23"/>
      <c r="M37" s="23"/>
      <c r="N37" s="23">
        <v>114992</v>
      </c>
      <c r="O37" s="23">
        <v>211498</v>
      </c>
      <c r="P37" s="19">
        <f t="shared" si="8"/>
        <v>0</v>
      </c>
      <c r="Q37" s="23">
        <v>0</v>
      </c>
      <c r="R37" s="23">
        <v>0</v>
      </c>
      <c r="S37" s="23">
        <v>0</v>
      </c>
      <c r="T37" s="23">
        <v>49989</v>
      </c>
      <c r="U37" s="19">
        <f t="shared" si="29"/>
        <v>216439</v>
      </c>
      <c r="V37" s="23">
        <v>17114</v>
      </c>
      <c r="W37" s="23">
        <v>107792</v>
      </c>
      <c r="X37" s="23">
        <v>81102</v>
      </c>
      <c r="Y37" s="23">
        <v>8301</v>
      </c>
      <c r="Z37" s="23">
        <v>2130</v>
      </c>
      <c r="AA37" s="23">
        <v>0</v>
      </c>
      <c r="AB37" s="23">
        <v>0</v>
      </c>
      <c r="AC37" s="23">
        <v>0</v>
      </c>
      <c r="AD37" s="19">
        <v>0</v>
      </c>
      <c r="AE37" s="19">
        <f t="shared" si="30"/>
        <v>673531</v>
      </c>
      <c r="AF37" s="19"/>
      <c r="AG37" s="24">
        <v>0</v>
      </c>
      <c r="AH37" s="23">
        <v>23223</v>
      </c>
      <c r="AI37" s="23">
        <v>189624</v>
      </c>
      <c r="AJ37" s="23">
        <v>0</v>
      </c>
      <c r="AK37" s="23">
        <v>6204</v>
      </c>
      <c r="AL37" s="23">
        <v>0</v>
      </c>
      <c r="AM37" s="23">
        <v>0</v>
      </c>
      <c r="AN37" s="23">
        <v>0</v>
      </c>
      <c r="AO37" s="23">
        <v>21534</v>
      </c>
      <c r="AP37" s="23">
        <v>0</v>
      </c>
      <c r="AQ37" s="23">
        <v>0</v>
      </c>
      <c r="AR37" s="23">
        <v>104024</v>
      </c>
      <c r="AS37" s="23">
        <v>152500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117645</v>
      </c>
      <c r="AZ37" s="23">
        <v>58777</v>
      </c>
      <c r="BA37" s="19">
        <f t="shared" si="31"/>
        <v>0</v>
      </c>
      <c r="BB37" s="19">
        <f t="shared" si="32"/>
        <v>0</v>
      </c>
      <c r="BC37" s="19">
        <v>0</v>
      </c>
      <c r="BD37" s="19">
        <v>0</v>
      </c>
      <c r="BE37" s="19">
        <v>0</v>
      </c>
      <c r="BF37" s="19">
        <f t="shared" si="33"/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f t="shared" si="9"/>
        <v>0</v>
      </c>
      <c r="BL37" s="19">
        <v>0</v>
      </c>
      <c r="BM37" s="19">
        <v>0</v>
      </c>
      <c r="BN37" s="19">
        <f t="shared" si="34"/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23">
        <v>0</v>
      </c>
      <c r="BY37" s="19">
        <v>0</v>
      </c>
      <c r="BZ37" s="19">
        <f t="shared" si="35"/>
        <v>0</v>
      </c>
      <c r="CA37" s="19">
        <f t="shared" si="36"/>
        <v>0</v>
      </c>
      <c r="CB37" s="19">
        <f t="shared" si="10"/>
        <v>0</v>
      </c>
      <c r="CC37" s="19">
        <v>0</v>
      </c>
      <c r="CD37" s="23">
        <v>0</v>
      </c>
      <c r="CE37" s="19">
        <f t="shared" si="37"/>
        <v>0</v>
      </c>
      <c r="CF37" s="19">
        <v>0</v>
      </c>
      <c r="CG37" s="19">
        <v>0</v>
      </c>
      <c r="CH37" s="19"/>
      <c r="CI37" s="19">
        <v>0</v>
      </c>
      <c r="CJ37" s="19">
        <v>0</v>
      </c>
      <c r="CK37" s="19">
        <f t="shared" si="38"/>
        <v>0</v>
      </c>
      <c r="CL37" s="19">
        <v>0</v>
      </c>
      <c r="CM37" s="19"/>
      <c r="CN37" s="19"/>
      <c r="CO37" s="19">
        <v>0</v>
      </c>
      <c r="CP37" s="75"/>
      <c r="CQ37" s="75"/>
      <c r="CR37" s="75"/>
      <c r="CS37" s="19">
        <f t="shared" si="11"/>
        <v>0</v>
      </c>
      <c r="CT37" s="19">
        <f t="shared" si="12"/>
        <v>0</v>
      </c>
      <c r="CU37" s="19">
        <v>0</v>
      </c>
      <c r="CV37" s="20">
        <v>0</v>
      </c>
      <c r="CW37" s="52"/>
    </row>
    <row r="38" spans="1:101" s="58" customFormat="1" ht="31.2" x14ac:dyDescent="0.3">
      <c r="A38" s="104" t="s">
        <v>79</v>
      </c>
      <c r="B38" s="16" t="s">
        <v>1</v>
      </c>
      <c r="C38" s="17" t="s">
        <v>80</v>
      </c>
      <c r="D38" s="18">
        <f>SUM(D39)</f>
        <v>47393323</v>
      </c>
      <c r="E38" s="18">
        <f t="shared" ref="E38:BT38" si="39">SUM(E39)</f>
        <v>46809416</v>
      </c>
      <c r="F38" s="18">
        <f t="shared" si="39"/>
        <v>44500714</v>
      </c>
      <c r="G38" s="18">
        <f t="shared" si="39"/>
        <v>35265853</v>
      </c>
      <c r="H38" s="18">
        <f t="shared" si="39"/>
        <v>3541522</v>
      </c>
      <c r="I38" s="18">
        <f t="shared" si="39"/>
        <v>1992970</v>
      </c>
      <c r="J38" s="18">
        <f t="shared" si="39"/>
        <v>0</v>
      </c>
      <c r="K38" s="18">
        <f t="shared" si="39"/>
        <v>262526</v>
      </c>
      <c r="L38" s="18">
        <f t="shared" si="39"/>
        <v>0</v>
      </c>
      <c r="M38" s="18">
        <f t="shared" si="39"/>
        <v>0</v>
      </c>
      <c r="N38" s="18">
        <f t="shared" si="39"/>
        <v>631094</v>
      </c>
      <c r="O38" s="18">
        <f t="shared" si="39"/>
        <v>1099350</v>
      </c>
      <c r="P38" s="18">
        <f t="shared" si="39"/>
        <v>0</v>
      </c>
      <c r="Q38" s="18">
        <f t="shared" si="39"/>
        <v>0</v>
      </c>
      <c r="R38" s="18">
        <f t="shared" si="39"/>
        <v>0</v>
      </c>
      <c r="S38" s="18">
        <f t="shared" si="39"/>
        <v>0</v>
      </c>
      <c r="T38" s="18">
        <f t="shared" si="39"/>
        <v>891347</v>
      </c>
      <c r="U38" s="18">
        <f t="shared" si="39"/>
        <v>758808</v>
      </c>
      <c r="V38" s="18">
        <f t="shared" si="39"/>
        <v>254654</v>
      </c>
      <c r="W38" s="18">
        <f t="shared" si="39"/>
        <v>87624</v>
      </c>
      <c r="X38" s="18">
        <f t="shared" si="39"/>
        <v>325332</v>
      </c>
      <c r="Y38" s="18">
        <f t="shared" si="39"/>
        <v>41612</v>
      </c>
      <c r="Z38" s="18">
        <f t="shared" si="39"/>
        <v>17713</v>
      </c>
      <c r="AA38" s="18">
        <f t="shared" si="39"/>
        <v>0</v>
      </c>
      <c r="AB38" s="18">
        <f t="shared" si="39"/>
        <v>0</v>
      </c>
      <c r="AC38" s="18">
        <f t="shared" si="39"/>
        <v>31873</v>
      </c>
      <c r="AD38" s="18">
        <f t="shared" si="39"/>
        <v>0</v>
      </c>
      <c r="AE38" s="18">
        <f t="shared" si="39"/>
        <v>2050214</v>
      </c>
      <c r="AF38" s="18">
        <f t="shared" si="39"/>
        <v>0</v>
      </c>
      <c r="AG38" s="18">
        <f t="shared" si="39"/>
        <v>0</v>
      </c>
      <c r="AH38" s="18">
        <f t="shared" si="39"/>
        <v>193750</v>
      </c>
      <c r="AI38" s="18">
        <f t="shared" si="39"/>
        <v>277854</v>
      </c>
      <c r="AJ38" s="18">
        <f t="shared" si="39"/>
        <v>0</v>
      </c>
      <c r="AK38" s="18">
        <f t="shared" si="39"/>
        <v>32268</v>
      </c>
      <c r="AL38" s="18">
        <f t="shared" si="39"/>
        <v>12729</v>
      </c>
      <c r="AM38" s="18">
        <f t="shared" si="39"/>
        <v>7671</v>
      </c>
      <c r="AN38" s="18">
        <f t="shared" si="39"/>
        <v>0</v>
      </c>
      <c r="AO38" s="18">
        <f t="shared" si="39"/>
        <v>22407</v>
      </c>
      <c r="AP38" s="18">
        <f t="shared" si="39"/>
        <v>0</v>
      </c>
      <c r="AQ38" s="18">
        <f t="shared" si="39"/>
        <v>0</v>
      </c>
      <c r="AR38" s="18">
        <f t="shared" si="39"/>
        <v>82719</v>
      </c>
      <c r="AS38" s="18">
        <f t="shared" si="39"/>
        <v>0</v>
      </c>
      <c r="AT38" s="18"/>
      <c r="AU38" s="18"/>
      <c r="AV38" s="18">
        <f t="shared" si="39"/>
        <v>0</v>
      </c>
      <c r="AW38" s="18">
        <f t="shared" si="39"/>
        <v>1016988</v>
      </c>
      <c r="AX38" s="18">
        <f t="shared" si="39"/>
        <v>0</v>
      </c>
      <c r="AY38" s="18"/>
      <c r="AZ38" s="18">
        <f t="shared" si="39"/>
        <v>403828</v>
      </c>
      <c r="BA38" s="18">
        <f t="shared" si="39"/>
        <v>2308702</v>
      </c>
      <c r="BB38" s="18">
        <f t="shared" si="39"/>
        <v>0</v>
      </c>
      <c r="BC38" s="18">
        <f t="shared" si="39"/>
        <v>0</v>
      </c>
      <c r="BD38" s="18">
        <f t="shared" si="39"/>
        <v>0</v>
      </c>
      <c r="BE38" s="18">
        <f t="shared" si="39"/>
        <v>0</v>
      </c>
      <c r="BF38" s="18">
        <f t="shared" si="39"/>
        <v>0</v>
      </c>
      <c r="BG38" s="18">
        <f t="shared" si="39"/>
        <v>0</v>
      </c>
      <c r="BH38" s="18">
        <f t="shared" si="39"/>
        <v>0</v>
      </c>
      <c r="BI38" s="18">
        <f t="shared" si="39"/>
        <v>0</v>
      </c>
      <c r="BJ38" s="18">
        <f t="shared" si="39"/>
        <v>0</v>
      </c>
      <c r="BK38" s="18">
        <f t="shared" si="39"/>
        <v>0</v>
      </c>
      <c r="BL38" s="18">
        <f t="shared" si="39"/>
        <v>0</v>
      </c>
      <c r="BM38" s="18">
        <f t="shared" si="39"/>
        <v>0</v>
      </c>
      <c r="BN38" s="18">
        <f t="shared" si="39"/>
        <v>2308702</v>
      </c>
      <c r="BO38" s="18">
        <f t="shared" si="39"/>
        <v>0</v>
      </c>
      <c r="BP38" s="18">
        <f t="shared" si="39"/>
        <v>0</v>
      </c>
      <c r="BQ38" s="18">
        <f t="shared" si="39"/>
        <v>0</v>
      </c>
      <c r="BR38" s="18">
        <f t="shared" si="39"/>
        <v>0</v>
      </c>
      <c r="BS38" s="18">
        <f t="shared" si="39"/>
        <v>0</v>
      </c>
      <c r="BT38" s="18">
        <f t="shared" si="39"/>
        <v>0</v>
      </c>
      <c r="BU38" s="18">
        <f t="shared" ref="BU38:CV38" si="40">SUM(BU39)</f>
        <v>0</v>
      </c>
      <c r="BV38" s="18">
        <f t="shared" si="40"/>
        <v>0</v>
      </c>
      <c r="BW38" s="18">
        <f t="shared" si="40"/>
        <v>0</v>
      </c>
      <c r="BX38" s="18">
        <f t="shared" si="40"/>
        <v>2308702</v>
      </c>
      <c r="BY38" s="18">
        <f t="shared" si="40"/>
        <v>0</v>
      </c>
      <c r="BZ38" s="18">
        <f t="shared" si="40"/>
        <v>583907</v>
      </c>
      <c r="CA38" s="18">
        <f t="shared" si="40"/>
        <v>583907</v>
      </c>
      <c r="CB38" s="18">
        <f t="shared" si="40"/>
        <v>583907</v>
      </c>
      <c r="CC38" s="18">
        <f t="shared" si="40"/>
        <v>0</v>
      </c>
      <c r="CD38" s="18">
        <f t="shared" si="40"/>
        <v>583907</v>
      </c>
      <c r="CE38" s="18">
        <f t="shared" si="40"/>
        <v>0</v>
      </c>
      <c r="CF38" s="18">
        <f t="shared" si="40"/>
        <v>0</v>
      </c>
      <c r="CG38" s="18">
        <f t="shared" si="40"/>
        <v>0</v>
      </c>
      <c r="CH38" s="18">
        <f t="shared" si="40"/>
        <v>0</v>
      </c>
      <c r="CI38" s="18">
        <f t="shared" si="40"/>
        <v>0</v>
      </c>
      <c r="CJ38" s="18">
        <f t="shared" si="40"/>
        <v>0</v>
      </c>
      <c r="CK38" s="18">
        <f t="shared" si="40"/>
        <v>0</v>
      </c>
      <c r="CL38" s="18">
        <f t="shared" si="40"/>
        <v>0</v>
      </c>
      <c r="CM38" s="18">
        <f t="shared" si="40"/>
        <v>0</v>
      </c>
      <c r="CN38" s="18"/>
      <c r="CO38" s="18">
        <f t="shared" si="40"/>
        <v>0</v>
      </c>
      <c r="CP38" s="74"/>
      <c r="CQ38" s="74"/>
      <c r="CR38" s="74"/>
      <c r="CS38" s="18">
        <f t="shared" si="40"/>
        <v>0</v>
      </c>
      <c r="CT38" s="18">
        <f t="shared" si="40"/>
        <v>0</v>
      </c>
      <c r="CU38" s="18">
        <f t="shared" si="40"/>
        <v>0</v>
      </c>
      <c r="CV38" s="46">
        <f t="shared" si="40"/>
        <v>0</v>
      </c>
      <c r="CW38" s="57"/>
    </row>
    <row r="39" spans="1:101" ht="15.6" x14ac:dyDescent="0.3">
      <c r="A39" s="105" t="s">
        <v>1</v>
      </c>
      <c r="B39" s="21" t="s">
        <v>77</v>
      </c>
      <c r="C39" s="22" t="s">
        <v>459</v>
      </c>
      <c r="D39" s="19">
        <f>SUM(E39+BZ39+CS39)</f>
        <v>47393323</v>
      </c>
      <c r="E39" s="19">
        <f>SUM(F39+BA39)</f>
        <v>46809416</v>
      </c>
      <c r="F39" s="19">
        <f>SUM(G39+H39+I39+P39+S39+T39+U39+AE39+AD39)</f>
        <v>44500714</v>
      </c>
      <c r="G39" s="23">
        <v>35265853</v>
      </c>
      <c r="H39" s="23">
        <v>3541522</v>
      </c>
      <c r="I39" s="19">
        <f t="shared" si="7"/>
        <v>1992970</v>
      </c>
      <c r="J39" s="39">
        <v>0</v>
      </c>
      <c r="K39" s="23">
        <v>262526</v>
      </c>
      <c r="L39" s="23">
        <v>0</v>
      </c>
      <c r="M39" s="23">
        <v>0</v>
      </c>
      <c r="N39" s="23">
        <v>631094</v>
      </c>
      <c r="O39" s="23">
        <v>1099350</v>
      </c>
      <c r="P39" s="19">
        <f t="shared" si="8"/>
        <v>0</v>
      </c>
      <c r="Q39" s="23"/>
      <c r="R39" s="23"/>
      <c r="S39" s="23"/>
      <c r="T39" s="23">
        <v>891347</v>
      </c>
      <c r="U39" s="19">
        <f>SUM(V39:AC39)</f>
        <v>758808</v>
      </c>
      <c r="V39" s="23">
        <v>254654</v>
      </c>
      <c r="W39" s="23">
        <v>87624</v>
      </c>
      <c r="X39" s="23">
        <v>325332</v>
      </c>
      <c r="Y39" s="23">
        <v>41612</v>
      </c>
      <c r="Z39" s="23">
        <v>17713</v>
      </c>
      <c r="AA39" s="23">
        <v>0</v>
      </c>
      <c r="AB39" s="23">
        <v>0</v>
      </c>
      <c r="AC39" s="23">
        <v>31873</v>
      </c>
      <c r="AD39" s="19">
        <v>0</v>
      </c>
      <c r="AE39" s="19">
        <f>SUM(AF39:AZ39)</f>
        <v>2050214</v>
      </c>
      <c r="AF39" s="19">
        <v>0</v>
      </c>
      <c r="AG39" s="19">
        <v>0</v>
      </c>
      <c r="AH39" s="23">
        <v>193750</v>
      </c>
      <c r="AI39" s="23">
        <v>277854</v>
      </c>
      <c r="AJ39" s="23">
        <v>0</v>
      </c>
      <c r="AK39" s="23">
        <v>32268</v>
      </c>
      <c r="AL39" s="23">
        <v>12729</v>
      </c>
      <c r="AM39" s="23">
        <v>7671</v>
      </c>
      <c r="AN39" s="23">
        <v>0</v>
      </c>
      <c r="AO39" s="23">
        <v>22407</v>
      </c>
      <c r="AP39" s="23">
        <v>0</v>
      </c>
      <c r="AQ39" s="23">
        <v>0</v>
      </c>
      <c r="AR39" s="23">
        <v>82719</v>
      </c>
      <c r="AS39" s="23">
        <v>0</v>
      </c>
      <c r="AT39" s="23">
        <v>0</v>
      </c>
      <c r="AU39" s="23">
        <v>0</v>
      </c>
      <c r="AV39" s="23">
        <v>0</v>
      </c>
      <c r="AW39" s="23">
        <v>1016988</v>
      </c>
      <c r="AX39" s="23">
        <v>0</v>
      </c>
      <c r="AY39" s="23">
        <v>0</v>
      </c>
      <c r="AZ39" s="23">
        <v>403828</v>
      </c>
      <c r="BA39" s="19">
        <f>SUM(BB39+BF39+BI39+BK39+BN39)</f>
        <v>2308702</v>
      </c>
      <c r="BB39" s="19">
        <f>SUM(BC39:BE39)</f>
        <v>0</v>
      </c>
      <c r="BC39" s="19">
        <v>0</v>
      </c>
      <c r="BD39" s="19">
        <v>0</v>
      </c>
      <c r="BE39" s="19">
        <v>0</v>
      </c>
      <c r="BF39" s="19">
        <f>SUM(BH39:BH39)</f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f t="shared" si="9"/>
        <v>0</v>
      </c>
      <c r="BL39" s="19">
        <v>0</v>
      </c>
      <c r="BM39" s="19">
        <v>0</v>
      </c>
      <c r="BN39" s="19">
        <f>SUM(BO39:BY39)</f>
        <v>2308702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23">
        <v>2308702</v>
      </c>
      <c r="BY39" s="19">
        <v>0</v>
      </c>
      <c r="BZ39" s="19">
        <f>SUM(CA39+CO39)</f>
        <v>583907</v>
      </c>
      <c r="CA39" s="19">
        <f>SUM(CB39+CE39+CK39)</f>
        <v>583907</v>
      </c>
      <c r="CB39" s="19">
        <f t="shared" si="10"/>
        <v>583907</v>
      </c>
      <c r="CC39" s="19">
        <v>0</v>
      </c>
      <c r="CD39" s="23">
        <v>583907</v>
      </c>
      <c r="CE39" s="19">
        <f>SUM(CF39:CJ39)</f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f>SUM(CL39:CN39)</f>
        <v>0</v>
      </c>
      <c r="CL39" s="19"/>
      <c r="CM39" s="23"/>
      <c r="CN39" s="19"/>
      <c r="CO39" s="19">
        <v>0</v>
      </c>
      <c r="CP39" s="75"/>
      <c r="CQ39" s="75"/>
      <c r="CR39" s="75"/>
      <c r="CS39" s="19">
        <f t="shared" si="11"/>
        <v>0</v>
      </c>
      <c r="CT39" s="19">
        <f t="shared" si="12"/>
        <v>0</v>
      </c>
      <c r="CU39" s="19">
        <v>0</v>
      </c>
      <c r="CV39" s="20">
        <v>0</v>
      </c>
      <c r="CW39" s="52"/>
    </row>
    <row r="40" spans="1:101" s="58" customFormat="1" ht="31.2" x14ac:dyDescent="0.3">
      <c r="A40" s="104" t="s">
        <v>81</v>
      </c>
      <c r="B40" s="16" t="s">
        <v>1</v>
      </c>
      <c r="C40" s="17" t="s">
        <v>82</v>
      </c>
      <c r="D40" s="18">
        <f t="shared" ref="D40:AS40" si="41">SUM(D41:D44)</f>
        <v>18669136</v>
      </c>
      <c r="E40" s="18">
        <f t="shared" si="41"/>
        <v>18451490</v>
      </c>
      <c r="F40" s="18">
        <f t="shared" si="41"/>
        <v>18448806</v>
      </c>
      <c r="G40" s="18">
        <f t="shared" si="41"/>
        <v>13159588</v>
      </c>
      <c r="H40" s="18">
        <f t="shared" si="41"/>
        <v>3211882</v>
      </c>
      <c r="I40" s="18">
        <f t="shared" si="41"/>
        <v>674426</v>
      </c>
      <c r="J40" s="18">
        <f t="shared" si="41"/>
        <v>0</v>
      </c>
      <c r="K40" s="18">
        <f t="shared" si="41"/>
        <v>0</v>
      </c>
      <c r="L40" s="18">
        <f t="shared" si="41"/>
        <v>0</v>
      </c>
      <c r="M40" s="18">
        <f t="shared" si="41"/>
        <v>0</v>
      </c>
      <c r="N40" s="18">
        <f t="shared" si="41"/>
        <v>306601</v>
      </c>
      <c r="O40" s="18">
        <f t="shared" si="41"/>
        <v>367825</v>
      </c>
      <c r="P40" s="18">
        <f t="shared" si="41"/>
        <v>50000</v>
      </c>
      <c r="Q40" s="18">
        <f t="shared" si="41"/>
        <v>0</v>
      </c>
      <c r="R40" s="18">
        <f t="shared" si="41"/>
        <v>50000</v>
      </c>
      <c r="S40" s="18">
        <f t="shared" si="41"/>
        <v>40000</v>
      </c>
      <c r="T40" s="18">
        <f t="shared" si="41"/>
        <v>263045</v>
      </c>
      <c r="U40" s="18">
        <f t="shared" si="41"/>
        <v>557776</v>
      </c>
      <c r="V40" s="18">
        <f t="shared" si="41"/>
        <v>60096</v>
      </c>
      <c r="W40" s="18">
        <f t="shared" si="41"/>
        <v>93985</v>
      </c>
      <c r="X40" s="18">
        <f t="shared" si="41"/>
        <v>86334</v>
      </c>
      <c r="Y40" s="18">
        <f t="shared" si="41"/>
        <v>19972</v>
      </c>
      <c r="Z40" s="18">
        <f t="shared" si="41"/>
        <v>13337</v>
      </c>
      <c r="AA40" s="18">
        <f t="shared" si="41"/>
        <v>270721</v>
      </c>
      <c r="AB40" s="18">
        <f t="shared" si="41"/>
        <v>0</v>
      </c>
      <c r="AC40" s="18">
        <f t="shared" si="41"/>
        <v>13331</v>
      </c>
      <c r="AD40" s="18">
        <f t="shared" si="41"/>
        <v>0</v>
      </c>
      <c r="AE40" s="18">
        <f t="shared" si="41"/>
        <v>492089</v>
      </c>
      <c r="AF40" s="18">
        <f t="shared" si="41"/>
        <v>0</v>
      </c>
      <c r="AG40" s="18">
        <f t="shared" si="41"/>
        <v>0</v>
      </c>
      <c r="AH40" s="18">
        <f t="shared" si="41"/>
        <v>54057</v>
      </c>
      <c r="AI40" s="18">
        <f t="shared" si="41"/>
        <v>38382</v>
      </c>
      <c r="AJ40" s="18">
        <f t="shared" si="41"/>
        <v>0</v>
      </c>
      <c r="AK40" s="18">
        <f t="shared" si="41"/>
        <v>8198</v>
      </c>
      <c r="AL40" s="18">
        <f t="shared" si="41"/>
        <v>265</v>
      </c>
      <c r="AM40" s="18">
        <f t="shared" si="41"/>
        <v>0</v>
      </c>
      <c r="AN40" s="18">
        <f t="shared" si="41"/>
        <v>14630</v>
      </c>
      <c r="AO40" s="18">
        <f t="shared" si="41"/>
        <v>7566</v>
      </c>
      <c r="AP40" s="18">
        <f t="shared" si="41"/>
        <v>365</v>
      </c>
      <c r="AQ40" s="18">
        <f t="shared" si="41"/>
        <v>0</v>
      </c>
      <c r="AR40" s="18">
        <f t="shared" si="41"/>
        <v>72143</v>
      </c>
      <c r="AS40" s="18">
        <f t="shared" si="41"/>
        <v>0</v>
      </c>
      <c r="AT40" s="18"/>
      <c r="AU40" s="18"/>
      <c r="AV40" s="18">
        <f>SUM(AV41:AV44)</f>
        <v>0</v>
      </c>
      <c r="AW40" s="18">
        <f>SUM(AW41:AW44)</f>
        <v>0</v>
      </c>
      <c r="AX40" s="18">
        <f>SUM(AX41:AX44)</f>
        <v>75165</v>
      </c>
      <c r="AY40" s="18"/>
      <c r="AZ40" s="18">
        <f t="shared" ref="AZ40:CM40" si="42">SUM(AZ41:AZ44)</f>
        <v>221318</v>
      </c>
      <c r="BA40" s="18">
        <f t="shared" si="42"/>
        <v>2684</v>
      </c>
      <c r="BB40" s="18">
        <f t="shared" si="42"/>
        <v>0</v>
      </c>
      <c r="BC40" s="18">
        <f t="shared" si="42"/>
        <v>0</v>
      </c>
      <c r="BD40" s="18">
        <f t="shared" si="42"/>
        <v>0</v>
      </c>
      <c r="BE40" s="18">
        <f t="shared" si="42"/>
        <v>0</v>
      </c>
      <c r="BF40" s="18">
        <f t="shared" si="42"/>
        <v>0</v>
      </c>
      <c r="BG40" s="18">
        <f t="shared" si="42"/>
        <v>0</v>
      </c>
      <c r="BH40" s="18">
        <f t="shared" si="42"/>
        <v>0</v>
      </c>
      <c r="BI40" s="18">
        <f t="shared" si="42"/>
        <v>0</v>
      </c>
      <c r="BJ40" s="18">
        <f t="shared" ref="BJ40" si="43">SUM(BJ41:BJ44)</f>
        <v>0</v>
      </c>
      <c r="BK40" s="18">
        <f t="shared" si="42"/>
        <v>0</v>
      </c>
      <c r="BL40" s="18">
        <f t="shared" si="42"/>
        <v>0</v>
      </c>
      <c r="BM40" s="18">
        <f t="shared" si="42"/>
        <v>0</v>
      </c>
      <c r="BN40" s="18">
        <f t="shared" si="42"/>
        <v>2684</v>
      </c>
      <c r="BO40" s="18">
        <f t="shared" si="42"/>
        <v>0</v>
      </c>
      <c r="BP40" s="18">
        <f t="shared" si="42"/>
        <v>0</v>
      </c>
      <c r="BQ40" s="18">
        <f t="shared" si="42"/>
        <v>0</v>
      </c>
      <c r="BR40" s="18">
        <f t="shared" si="42"/>
        <v>0</v>
      </c>
      <c r="BS40" s="18">
        <f t="shared" si="42"/>
        <v>0</v>
      </c>
      <c r="BT40" s="18">
        <f t="shared" si="42"/>
        <v>0</v>
      </c>
      <c r="BU40" s="18">
        <f t="shared" si="42"/>
        <v>0</v>
      </c>
      <c r="BV40" s="18">
        <f t="shared" si="42"/>
        <v>0</v>
      </c>
      <c r="BW40" s="18">
        <f t="shared" si="42"/>
        <v>0</v>
      </c>
      <c r="BX40" s="18">
        <f t="shared" si="42"/>
        <v>2684</v>
      </c>
      <c r="BY40" s="18">
        <f t="shared" si="42"/>
        <v>0</v>
      </c>
      <c r="BZ40" s="18">
        <f t="shared" si="42"/>
        <v>217646</v>
      </c>
      <c r="CA40" s="18">
        <f t="shared" si="42"/>
        <v>217646</v>
      </c>
      <c r="CB40" s="18">
        <f t="shared" si="42"/>
        <v>217646</v>
      </c>
      <c r="CC40" s="18">
        <f t="shared" si="42"/>
        <v>0</v>
      </c>
      <c r="CD40" s="18">
        <f t="shared" si="42"/>
        <v>217646</v>
      </c>
      <c r="CE40" s="18">
        <f t="shared" si="42"/>
        <v>0</v>
      </c>
      <c r="CF40" s="18">
        <f t="shared" si="42"/>
        <v>0</v>
      </c>
      <c r="CG40" s="18">
        <f t="shared" si="42"/>
        <v>0</v>
      </c>
      <c r="CH40" s="18">
        <f t="shared" si="42"/>
        <v>0</v>
      </c>
      <c r="CI40" s="18">
        <f t="shared" si="42"/>
        <v>0</v>
      </c>
      <c r="CJ40" s="18">
        <f t="shared" si="42"/>
        <v>0</v>
      </c>
      <c r="CK40" s="18">
        <f t="shared" si="42"/>
        <v>0</v>
      </c>
      <c r="CL40" s="18">
        <f t="shared" si="42"/>
        <v>0</v>
      </c>
      <c r="CM40" s="18">
        <f t="shared" si="42"/>
        <v>0</v>
      </c>
      <c r="CN40" s="18"/>
      <c r="CO40" s="18">
        <f>SUM(CO41:CO44)</f>
        <v>0</v>
      </c>
      <c r="CP40" s="74"/>
      <c r="CQ40" s="74"/>
      <c r="CR40" s="74"/>
      <c r="CS40" s="18">
        <f>SUM(CS41:CS44)</f>
        <v>0</v>
      </c>
      <c r="CT40" s="18">
        <f>SUM(CT41:CT44)</f>
        <v>0</v>
      </c>
      <c r="CU40" s="18">
        <f>SUM(CU41:CU44)</f>
        <v>0</v>
      </c>
      <c r="CV40" s="46">
        <f>SUM(CV41:CV44)</f>
        <v>0</v>
      </c>
      <c r="CW40" s="57"/>
    </row>
    <row r="41" spans="1:101" ht="15.6" x14ac:dyDescent="0.3">
      <c r="A41" s="105" t="s">
        <v>1</v>
      </c>
      <c r="B41" s="21" t="s">
        <v>54</v>
      </c>
      <c r="C41" s="22" t="s">
        <v>325</v>
      </c>
      <c r="D41" s="19">
        <f>SUM(E41+BZ41+CS41)</f>
        <v>1705148</v>
      </c>
      <c r="E41" s="19">
        <f>SUM(F41+BA41)</f>
        <v>1705148</v>
      </c>
      <c r="F41" s="19">
        <f>SUM(G41+H41+I41+P41+S41+T41+U41+AE41+AD41)</f>
        <v>1705148</v>
      </c>
      <c r="G41" s="23">
        <v>1015440</v>
      </c>
      <c r="H41" s="23">
        <v>253860</v>
      </c>
      <c r="I41" s="19">
        <f t="shared" si="7"/>
        <v>34788</v>
      </c>
      <c r="J41" s="19">
        <v>0</v>
      </c>
      <c r="K41" s="19">
        <v>0</v>
      </c>
      <c r="L41" s="19">
        <v>0</v>
      </c>
      <c r="M41" s="19">
        <v>0</v>
      </c>
      <c r="N41" s="23">
        <v>19788</v>
      </c>
      <c r="O41" s="23">
        <v>15000</v>
      </c>
      <c r="P41" s="19">
        <f t="shared" si="8"/>
        <v>50000</v>
      </c>
      <c r="Q41" s="23">
        <v>0</v>
      </c>
      <c r="R41" s="23">
        <v>50000</v>
      </c>
      <c r="S41" s="23">
        <v>40000</v>
      </c>
      <c r="T41" s="23">
        <v>28175</v>
      </c>
      <c r="U41" s="19">
        <f t="shared" ref="U41:U44" si="44">SUM(V41:AC41)</f>
        <v>212520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212520</v>
      </c>
      <c r="AB41" s="23">
        <v>0</v>
      </c>
      <c r="AC41" s="23">
        <v>0</v>
      </c>
      <c r="AD41" s="19">
        <v>0</v>
      </c>
      <c r="AE41" s="19">
        <f>SUM(AF41:AZ41)</f>
        <v>70365</v>
      </c>
      <c r="AF41" s="19">
        <v>0</v>
      </c>
      <c r="AG41" s="19">
        <v>0</v>
      </c>
      <c r="AH41" s="23">
        <v>10000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60365</v>
      </c>
      <c r="BA41" s="19">
        <f t="shared" ref="BA41:BA44" si="45">SUM(BB41+BF41+BI41+BK41+BN41)</f>
        <v>0</v>
      </c>
      <c r="BB41" s="19">
        <f>SUM(BC41:BE41)</f>
        <v>0</v>
      </c>
      <c r="BC41" s="19">
        <v>0</v>
      </c>
      <c r="BD41" s="19">
        <v>0</v>
      </c>
      <c r="BE41" s="19">
        <v>0</v>
      </c>
      <c r="BF41" s="19">
        <f>SUM(BH41:BH41)</f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f t="shared" si="9"/>
        <v>0</v>
      </c>
      <c r="BL41" s="19">
        <v>0</v>
      </c>
      <c r="BM41" s="19">
        <v>0</v>
      </c>
      <c r="BN41" s="19">
        <f>SUM(BO41:BY41)</f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23">
        <v>0</v>
      </c>
      <c r="BY41" s="19">
        <v>0</v>
      </c>
      <c r="BZ41" s="19">
        <f>SUM(CA41+CO41)</f>
        <v>0</v>
      </c>
      <c r="CA41" s="19">
        <f>SUM(CB41+CE41+CK41)</f>
        <v>0</v>
      </c>
      <c r="CB41" s="19">
        <f t="shared" si="10"/>
        <v>0</v>
      </c>
      <c r="CC41" s="19">
        <v>0</v>
      </c>
      <c r="CD41" s="23"/>
      <c r="CE41" s="19">
        <f t="shared" ref="CE41:CE44" si="46">SUM(CF41:CJ41)</f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f>SUM(CL41:CN41)</f>
        <v>0</v>
      </c>
      <c r="CL41" s="19">
        <v>0</v>
      </c>
      <c r="CM41" s="19">
        <v>0</v>
      </c>
      <c r="CN41" s="19"/>
      <c r="CO41" s="19">
        <v>0</v>
      </c>
      <c r="CP41" s="75"/>
      <c r="CQ41" s="75"/>
      <c r="CR41" s="75"/>
      <c r="CS41" s="19">
        <f t="shared" si="11"/>
        <v>0</v>
      </c>
      <c r="CT41" s="19">
        <f t="shared" si="12"/>
        <v>0</v>
      </c>
      <c r="CU41" s="19">
        <v>0</v>
      </c>
      <c r="CV41" s="20">
        <v>0</v>
      </c>
      <c r="CW41" s="52"/>
    </row>
    <row r="42" spans="1:101" ht="15.6" x14ac:dyDescent="0.3">
      <c r="A42" s="105" t="s">
        <v>1</v>
      </c>
      <c r="B42" s="21" t="s">
        <v>54</v>
      </c>
      <c r="C42" s="22" t="s">
        <v>326</v>
      </c>
      <c r="D42" s="19">
        <f>SUM(E42+BZ42+CS42)</f>
        <v>1606186</v>
      </c>
      <c r="E42" s="19">
        <f>SUM(F42+BA42)</f>
        <v>1448486</v>
      </c>
      <c r="F42" s="19">
        <f>SUM(G42+H42+I42+P42+S42+T42+U42+AE42+AD42)</f>
        <v>1448486</v>
      </c>
      <c r="G42" s="23">
        <v>1018800</v>
      </c>
      <c r="H42" s="23">
        <v>254700</v>
      </c>
      <c r="I42" s="19">
        <f t="shared" si="7"/>
        <v>57844</v>
      </c>
      <c r="J42" s="19">
        <v>0</v>
      </c>
      <c r="K42" s="19">
        <v>0</v>
      </c>
      <c r="L42" s="19">
        <v>0</v>
      </c>
      <c r="M42" s="19">
        <v>0</v>
      </c>
      <c r="N42" s="23">
        <v>19788</v>
      </c>
      <c r="O42" s="23">
        <v>38056</v>
      </c>
      <c r="P42" s="19">
        <f t="shared" si="8"/>
        <v>0</v>
      </c>
      <c r="Q42" s="23">
        <v>0</v>
      </c>
      <c r="R42" s="23">
        <v>0</v>
      </c>
      <c r="S42" s="23">
        <v>0</v>
      </c>
      <c r="T42" s="23">
        <v>10609</v>
      </c>
      <c r="U42" s="19">
        <f t="shared" si="44"/>
        <v>6948</v>
      </c>
      <c r="V42" s="23">
        <v>3130</v>
      </c>
      <c r="W42" s="23">
        <v>2166</v>
      </c>
      <c r="X42" s="23">
        <v>1652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19">
        <v>0</v>
      </c>
      <c r="AE42" s="19">
        <f>SUM(AF42:AZ42)</f>
        <v>99585</v>
      </c>
      <c r="AF42" s="19">
        <v>0</v>
      </c>
      <c r="AG42" s="19">
        <v>0</v>
      </c>
      <c r="AH42" s="23">
        <v>2785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96800</v>
      </c>
      <c r="BA42" s="19">
        <f t="shared" si="45"/>
        <v>0</v>
      </c>
      <c r="BB42" s="19">
        <f>SUM(BC42:BE42)</f>
        <v>0</v>
      </c>
      <c r="BC42" s="19">
        <v>0</v>
      </c>
      <c r="BD42" s="19">
        <v>0</v>
      </c>
      <c r="BE42" s="19">
        <v>0</v>
      </c>
      <c r="BF42" s="19">
        <f>SUM(BH42:BH42)</f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f t="shared" si="9"/>
        <v>0</v>
      </c>
      <c r="BL42" s="19">
        <v>0</v>
      </c>
      <c r="BM42" s="19">
        <v>0</v>
      </c>
      <c r="BN42" s="19">
        <f>SUM(BO42:BY42)</f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23">
        <v>0</v>
      </c>
      <c r="BY42" s="19">
        <v>0</v>
      </c>
      <c r="BZ42" s="19">
        <f>SUM(CA42+CO42)</f>
        <v>157700</v>
      </c>
      <c r="CA42" s="19">
        <f>SUM(CB42+CE42+CK42)</f>
        <v>157700</v>
      </c>
      <c r="CB42" s="19">
        <f t="shared" si="10"/>
        <v>157700</v>
      </c>
      <c r="CC42" s="19">
        <v>0</v>
      </c>
      <c r="CD42" s="23">
        <v>157700</v>
      </c>
      <c r="CE42" s="19">
        <f t="shared" si="46"/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f>SUM(CL42:CN42)</f>
        <v>0</v>
      </c>
      <c r="CL42" s="19">
        <v>0</v>
      </c>
      <c r="CM42" s="19">
        <v>0</v>
      </c>
      <c r="CN42" s="19"/>
      <c r="CO42" s="19">
        <v>0</v>
      </c>
      <c r="CP42" s="75"/>
      <c r="CQ42" s="75"/>
      <c r="CR42" s="75"/>
      <c r="CS42" s="19">
        <f t="shared" si="11"/>
        <v>0</v>
      </c>
      <c r="CT42" s="19">
        <f t="shared" si="12"/>
        <v>0</v>
      </c>
      <c r="CU42" s="19">
        <v>0</v>
      </c>
      <c r="CV42" s="20">
        <v>0</v>
      </c>
      <c r="CW42" s="52"/>
    </row>
    <row r="43" spans="1:101" ht="15.6" x14ac:dyDescent="0.3">
      <c r="A43" s="105" t="s">
        <v>1</v>
      </c>
      <c r="B43" s="21" t="s">
        <v>62</v>
      </c>
      <c r="C43" s="22" t="s">
        <v>461</v>
      </c>
      <c r="D43" s="19">
        <f>SUM(E43+BZ43+CS43)</f>
        <v>10108940</v>
      </c>
      <c r="E43" s="19">
        <f>SUM(F43+BA43)</f>
        <v>10068994</v>
      </c>
      <c r="F43" s="19">
        <f>SUM(G43+H43+I43+P43+S43+T43+U43+AE43+AD43)</f>
        <v>10066310</v>
      </c>
      <c r="G43" s="23">
        <v>7390621</v>
      </c>
      <c r="H43" s="23">
        <v>1773543</v>
      </c>
      <c r="I43" s="19">
        <f t="shared" si="7"/>
        <v>323037</v>
      </c>
      <c r="J43" s="19">
        <v>0</v>
      </c>
      <c r="K43" s="19">
        <v>0</v>
      </c>
      <c r="L43" s="19">
        <v>0</v>
      </c>
      <c r="M43" s="19">
        <v>0</v>
      </c>
      <c r="N43" s="23">
        <v>96863</v>
      </c>
      <c r="O43" s="23">
        <v>226174</v>
      </c>
      <c r="P43" s="19">
        <f t="shared" si="8"/>
        <v>0</v>
      </c>
      <c r="Q43" s="23">
        <v>0</v>
      </c>
      <c r="R43" s="23">
        <v>0</v>
      </c>
      <c r="S43" s="23">
        <v>0</v>
      </c>
      <c r="T43" s="23">
        <v>137832</v>
      </c>
      <c r="U43" s="19">
        <f t="shared" si="44"/>
        <v>233457</v>
      </c>
      <c r="V43" s="23">
        <v>56966</v>
      </c>
      <c r="W43" s="23">
        <v>54429</v>
      </c>
      <c r="X43" s="23">
        <v>67733</v>
      </c>
      <c r="Y43" s="23">
        <v>14774</v>
      </c>
      <c r="Z43" s="23">
        <v>6607</v>
      </c>
      <c r="AA43" s="23">
        <v>20701</v>
      </c>
      <c r="AB43" s="23">
        <v>0</v>
      </c>
      <c r="AC43" s="23">
        <v>12247</v>
      </c>
      <c r="AD43" s="19">
        <v>0</v>
      </c>
      <c r="AE43" s="19">
        <f>SUM(AF43:AZ43)</f>
        <v>207820</v>
      </c>
      <c r="AF43" s="19">
        <v>0</v>
      </c>
      <c r="AG43" s="19">
        <v>0</v>
      </c>
      <c r="AH43" s="23">
        <v>31272</v>
      </c>
      <c r="AI43" s="23">
        <v>38382</v>
      </c>
      <c r="AJ43" s="23">
        <v>0</v>
      </c>
      <c r="AK43" s="23">
        <v>7681</v>
      </c>
      <c r="AL43" s="23">
        <v>265</v>
      </c>
      <c r="AM43" s="23">
        <v>0</v>
      </c>
      <c r="AN43" s="23">
        <v>14630</v>
      </c>
      <c r="AO43" s="23">
        <v>7566</v>
      </c>
      <c r="AP43" s="23">
        <v>365</v>
      </c>
      <c r="AQ43" s="23">
        <v>0</v>
      </c>
      <c r="AR43" s="23">
        <v>46934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v>5165</v>
      </c>
      <c r="AY43" s="23">
        <v>0</v>
      </c>
      <c r="AZ43" s="23">
        <v>55560</v>
      </c>
      <c r="BA43" s="19">
        <f>SUM(BB43+BF43+BI43+BK43+BN43)</f>
        <v>2684</v>
      </c>
      <c r="BB43" s="19">
        <f>SUM(BC43:BE43)</f>
        <v>0</v>
      </c>
      <c r="BC43" s="19">
        <v>0</v>
      </c>
      <c r="BD43" s="19">
        <v>0</v>
      </c>
      <c r="BE43" s="19">
        <v>0</v>
      </c>
      <c r="BF43" s="19">
        <f>SUM(BH43:BH43)</f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f t="shared" si="9"/>
        <v>0</v>
      </c>
      <c r="BL43" s="19">
        <v>0</v>
      </c>
      <c r="BM43" s="19">
        <v>0</v>
      </c>
      <c r="BN43" s="19">
        <f>SUM(BO43:BY43)</f>
        <v>2684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23">
        <v>2684</v>
      </c>
      <c r="BY43" s="19">
        <v>0</v>
      </c>
      <c r="BZ43" s="19">
        <f>SUM(CA43+CO43)</f>
        <v>39946</v>
      </c>
      <c r="CA43" s="19">
        <f>SUM(CB43+CE43+CK43)</f>
        <v>39946</v>
      </c>
      <c r="CB43" s="19">
        <f t="shared" si="10"/>
        <v>39946</v>
      </c>
      <c r="CC43" s="19">
        <v>0</v>
      </c>
      <c r="CD43" s="23">
        <v>39946</v>
      </c>
      <c r="CE43" s="19">
        <f t="shared" si="46"/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f>SUM(CL43:CN43)</f>
        <v>0</v>
      </c>
      <c r="CL43" s="19">
        <v>0</v>
      </c>
      <c r="CM43" s="19">
        <v>0</v>
      </c>
      <c r="CN43" s="19"/>
      <c r="CO43" s="19">
        <v>0</v>
      </c>
      <c r="CP43" s="75"/>
      <c r="CQ43" s="75"/>
      <c r="CR43" s="75"/>
      <c r="CS43" s="19">
        <f t="shared" si="11"/>
        <v>0</v>
      </c>
      <c r="CT43" s="19">
        <f t="shared" si="12"/>
        <v>0</v>
      </c>
      <c r="CU43" s="19">
        <v>0</v>
      </c>
      <c r="CV43" s="20">
        <v>0</v>
      </c>
      <c r="CW43" s="52"/>
    </row>
    <row r="44" spans="1:101" ht="31.2" x14ac:dyDescent="0.3">
      <c r="A44" s="105" t="s">
        <v>1</v>
      </c>
      <c r="B44" s="21" t="s">
        <v>66</v>
      </c>
      <c r="C44" s="22" t="s">
        <v>83</v>
      </c>
      <c r="D44" s="19">
        <f>SUM(E44+BZ44+CS44)</f>
        <v>5248862</v>
      </c>
      <c r="E44" s="19">
        <f>SUM(F44+BA44)</f>
        <v>5228862</v>
      </c>
      <c r="F44" s="19">
        <f>SUM(G44+H44+I44+P44+S44+T44+U44+AE44+AD44)</f>
        <v>5228862</v>
      </c>
      <c r="G44" s="23">
        <v>3734727</v>
      </c>
      <c r="H44" s="23">
        <v>929779</v>
      </c>
      <c r="I44" s="19">
        <f t="shared" si="7"/>
        <v>258757</v>
      </c>
      <c r="J44" s="19">
        <v>0</v>
      </c>
      <c r="K44" s="19">
        <v>0</v>
      </c>
      <c r="L44" s="19">
        <v>0</v>
      </c>
      <c r="M44" s="19">
        <v>0</v>
      </c>
      <c r="N44" s="23">
        <v>170162</v>
      </c>
      <c r="O44" s="23">
        <v>88595</v>
      </c>
      <c r="P44" s="19">
        <f t="shared" si="8"/>
        <v>0</v>
      </c>
      <c r="Q44" s="23">
        <v>0</v>
      </c>
      <c r="R44" s="23">
        <v>0</v>
      </c>
      <c r="S44" s="23">
        <v>0</v>
      </c>
      <c r="T44" s="23">
        <v>86429</v>
      </c>
      <c r="U44" s="19">
        <f t="shared" si="44"/>
        <v>104851</v>
      </c>
      <c r="V44" s="23">
        <v>0</v>
      </c>
      <c r="W44" s="23">
        <v>37390</v>
      </c>
      <c r="X44" s="23">
        <v>16949</v>
      </c>
      <c r="Y44" s="23">
        <v>5198</v>
      </c>
      <c r="Z44" s="23">
        <v>6730</v>
      </c>
      <c r="AA44" s="23">
        <v>37500</v>
      </c>
      <c r="AB44" s="23">
        <v>0</v>
      </c>
      <c r="AC44" s="23">
        <v>1084</v>
      </c>
      <c r="AD44" s="19">
        <v>0</v>
      </c>
      <c r="AE44" s="19">
        <f>SUM(AF44:AZ44)</f>
        <v>114319</v>
      </c>
      <c r="AF44" s="19">
        <v>0</v>
      </c>
      <c r="AG44" s="19">
        <v>0</v>
      </c>
      <c r="AH44" s="23">
        <v>10000</v>
      </c>
      <c r="AI44" s="23">
        <v>0</v>
      </c>
      <c r="AJ44" s="23">
        <v>0</v>
      </c>
      <c r="AK44" s="23">
        <v>517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25209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v>70000</v>
      </c>
      <c r="AY44" s="23">
        <v>0</v>
      </c>
      <c r="AZ44" s="23">
        <v>8593</v>
      </c>
      <c r="BA44" s="19">
        <f t="shared" si="45"/>
        <v>0</v>
      </c>
      <c r="BB44" s="19">
        <f>SUM(BC44:BE44)</f>
        <v>0</v>
      </c>
      <c r="BC44" s="19">
        <v>0</v>
      </c>
      <c r="BD44" s="19">
        <v>0</v>
      </c>
      <c r="BE44" s="19">
        <v>0</v>
      </c>
      <c r="BF44" s="19">
        <f>SUM(BH44:BH44)</f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f t="shared" si="9"/>
        <v>0</v>
      </c>
      <c r="BL44" s="19">
        <v>0</v>
      </c>
      <c r="BM44" s="19">
        <v>0</v>
      </c>
      <c r="BN44" s="19">
        <f>SUM(BO44:BY44)</f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23">
        <v>0</v>
      </c>
      <c r="BY44" s="19">
        <v>0</v>
      </c>
      <c r="BZ44" s="19">
        <f>SUM(CA44+CO44)</f>
        <v>20000</v>
      </c>
      <c r="CA44" s="19">
        <f>SUM(CB44+CE44+CK44)</f>
        <v>20000</v>
      </c>
      <c r="CB44" s="19">
        <f t="shared" si="10"/>
        <v>20000</v>
      </c>
      <c r="CC44" s="19">
        <v>0</v>
      </c>
      <c r="CD44" s="23">
        <v>20000</v>
      </c>
      <c r="CE44" s="19">
        <f t="shared" si="46"/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f>SUM(CL44:CN44)</f>
        <v>0</v>
      </c>
      <c r="CL44" s="19">
        <v>0</v>
      </c>
      <c r="CM44" s="19">
        <v>0</v>
      </c>
      <c r="CN44" s="19"/>
      <c r="CO44" s="19">
        <v>0</v>
      </c>
      <c r="CP44" s="75"/>
      <c r="CQ44" s="75"/>
      <c r="CR44" s="75"/>
      <c r="CS44" s="19">
        <f t="shared" si="11"/>
        <v>0</v>
      </c>
      <c r="CT44" s="19">
        <f t="shared" si="12"/>
        <v>0</v>
      </c>
      <c r="CU44" s="19">
        <v>0</v>
      </c>
      <c r="CV44" s="20">
        <v>0</v>
      </c>
      <c r="CW44" s="52"/>
    </row>
    <row r="45" spans="1:101" s="58" customFormat="1" ht="15.6" x14ac:dyDescent="0.3">
      <c r="A45" s="104" t="s">
        <v>84</v>
      </c>
      <c r="B45" s="16" t="s">
        <v>1</v>
      </c>
      <c r="C45" s="17" t="s">
        <v>85</v>
      </c>
      <c r="D45" s="18">
        <f t="shared" ref="D45:AX45" si="47">SUM(D46:D46)</f>
        <v>4559803</v>
      </c>
      <c r="E45" s="18">
        <f t="shared" si="47"/>
        <v>4529096</v>
      </c>
      <c r="F45" s="18">
        <f t="shared" si="47"/>
        <v>4529096</v>
      </c>
      <c r="G45" s="18">
        <f t="shared" si="47"/>
        <v>3520240</v>
      </c>
      <c r="H45" s="18">
        <f t="shared" si="47"/>
        <v>843705</v>
      </c>
      <c r="I45" s="18">
        <f t="shared" si="47"/>
        <v>46840</v>
      </c>
      <c r="J45" s="18">
        <f t="shared" si="47"/>
        <v>0</v>
      </c>
      <c r="K45" s="18">
        <f t="shared" si="47"/>
        <v>0</v>
      </c>
      <c r="L45" s="18">
        <f t="shared" si="47"/>
        <v>0</v>
      </c>
      <c r="M45" s="18">
        <f t="shared" si="47"/>
        <v>0</v>
      </c>
      <c r="N45" s="18">
        <f t="shared" si="47"/>
        <v>0</v>
      </c>
      <c r="O45" s="18">
        <f t="shared" si="47"/>
        <v>46840</v>
      </c>
      <c r="P45" s="18">
        <f t="shared" si="47"/>
        <v>0</v>
      </c>
      <c r="Q45" s="18">
        <f t="shared" si="47"/>
        <v>0</v>
      </c>
      <c r="R45" s="18">
        <f t="shared" si="47"/>
        <v>0</v>
      </c>
      <c r="S45" s="18">
        <f t="shared" si="47"/>
        <v>0</v>
      </c>
      <c r="T45" s="18">
        <f t="shared" si="47"/>
        <v>41486</v>
      </c>
      <c r="U45" s="18">
        <f t="shared" si="47"/>
        <v>53905</v>
      </c>
      <c r="V45" s="18">
        <f t="shared" si="47"/>
        <v>8183</v>
      </c>
      <c r="W45" s="18">
        <f t="shared" si="47"/>
        <v>19263</v>
      </c>
      <c r="X45" s="18">
        <f t="shared" si="47"/>
        <v>11403</v>
      </c>
      <c r="Y45" s="18">
        <f t="shared" si="47"/>
        <v>3788</v>
      </c>
      <c r="Z45" s="18">
        <f t="shared" si="47"/>
        <v>271</v>
      </c>
      <c r="AA45" s="18">
        <f t="shared" si="47"/>
        <v>10997</v>
      </c>
      <c r="AB45" s="18">
        <f t="shared" si="47"/>
        <v>0</v>
      </c>
      <c r="AC45" s="18">
        <f t="shared" si="47"/>
        <v>0</v>
      </c>
      <c r="AD45" s="18">
        <f t="shared" si="47"/>
        <v>0</v>
      </c>
      <c r="AE45" s="18">
        <f t="shared" si="47"/>
        <v>22920</v>
      </c>
      <c r="AF45" s="18">
        <f t="shared" si="47"/>
        <v>0</v>
      </c>
      <c r="AG45" s="18">
        <f t="shared" si="47"/>
        <v>0</v>
      </c>
      <c r="AH45" s="18">
        <f t="shared" si="47"/>
        <v>2971</v>
      </c>
      <c r="AI45" s="18">
        <f t="shared" si="47"/>
        <v>19949</v>
      </c>
      <c r="AJ45" s="18">
        <f t="shared" si="47"/>
        <v>0</v>
      </c>
      <c r="AK45" s="18">
        <f t="shared" si="47"/>
        <v>0</v>
      </c>
      <c r="AL45" s="18">
        <f t="shared" si="47"/>
        <v>0</v>
      </c>
      <c r="AM45" s="18">
        <f t="shared" si="47"/>
        <v>0</v>
      </c>
      <c r="AN45" s="18">
        <f t="shared" si="47"/>
        <v>0</v>
      </c>
      <c r="AO45" s="18">
        <f t="shared" si="47"/>
        <v>0</v>
      </c>
      <c r="AP45" s="18">
        <f t="shared" si="47"/>
        <v>0</v>
      </c>
      <c r="AQ45" s="18">
        <f t="shared" si="47"/>
        <v>0</v>
      </c>
      <c r="AR45" s="18">
        <f t="shared" si="47"/>
        <v>0</v>
      </c>
      <c r="AS45" s="18">
        <f t="shared" si="47"/>
        <v>0</v>
      </c>
      <c r="AT45" s="18">
        <f t="shared" si="47"/>
        <v>0</v>
      </c>
      <c r="AU45" s="18">
        <f t="shared" si="47"/>
        <v>0</v>
      </c>
      <c r="AV45" s="18">
        <f t="shared" si="47"/>
        <v>0</v>
      </c>
      <c r="AW45" s="18">
        <f t="shared" si="47"/>
        <v>0</v>
      </c>
      <c r="AX45" s="18">
        <f t="shared" si="47"/>
        <v>0</v>
      </c>
      <c r="AY45" s="18"/>
      <c r="AZ45" s="18">
        <f t="shared" ref="AZ45:CV45" si="48">SUM(AZ46:AZ46)</f>
        <v>0</v>
      </c>
      <c r="BA45" s="18">
        <f t="shared" si="48"/>
        <v>0</v>
      </c>
      <c r="BB45" s="18">
        <f t="shared" si="48"/>
        <v>0</v>
      </c>
      <c r="BC45" s="18">
        <f t="shared" si="48"/>
        <v>0</v>
      </c>
      <c r="BD45" s="18">
        <f t="shared" si="48"/>
        <v>0</v>
      </c>
      <c r="BE45" s="18">
        <f t="shared" si="48"/>
        <v>0</v>
      </c>
      <c r="BF45" s="18">
        <f t="shared" si="48"/>
        <v>0</v>
      </c>
      <c r="BG45" s="18">
        <f t="shared" si="48"/>
        <v>0</v>
      </c>
      <c r="BH45" s="18">
        <f t="shared" si="48"/>
        <v>0</v>
      </c>
      <c r="BI45" s="18">
        <f t="shared" si="48"/>
        <v>0</v>
      </c>
      <c r="BJ45" s="18">
        <f t="shared" si="48"/>
        <v>0</v>
      </c>
      <c r="BK45" s="18">
        <f t="shared" si="48"/>
        <v>0</v>
      </c>
      <c r="BL45" s="18">
        <f t="shared" si="48"/>
        <v>0</v>
      </c>
      <c r="BM45" s="18">
        <f t="shared" si="48"/>
        <v>0</v>
      </c>
      <c r="BN45" s="18">
        <f t="shared" si="48"/>
        <v>0</v>
      </c>
      <c r="BO45" s="18">
        <f t="shared" si="48"/>
        <v>0</v>
      </c>
      <c r="BP45" s="18">
        <f t="shared" si="48"/>
        <v>0</v>
      </c>
      <c r="BQ45" s="18">
        <f t="shared" si="48"/>
        <v>0</v>
      </c>
      <c r="BR45" s="18">
        <f t="shared" si="48"/>
        <v>0</v>
      </c>
      <c r="BS45" s="18">
        <f t="shared" si="48"/>
        <v>0</v>
      </c>
      <c r="BT45" s="18">
        <f t="shared" si="48"/>
        <v>0</v>
      </c>
      <c r="BU45" s="18">
        <f t="shared" si="48"/>
        <v>0</v>
      </c>
      <c r="BV45" s="18">
        <f t="shared" si="48"/>
        <v>0</v>
      </c>
      <c r="BW45" s="18">
        <f t="shared" si="48"/>
        <v>0</v>
      </c>
      <c r="BX45" s="18">
        <f t="shared" si="48"/>
        <v>0</v>
      </c>
      <c r="BY45" s="18">
        <f t="shared" si="48"/>
        <v>0</v>
      </c>
      <c r="BZ45" s="18">
        <f t="shared" si="48"/>
        <v>30707</v>
      </c>
      <c r="CA45" s="18">
        <f t="shared" si="48"/>
        <v>30707</v>
      </c>
      <c r="CB45" s="18">
        <f t="shared" si="48"/>
        <v>30707</v>
      </c>
      <c r="CC45" s="18">
        <f t="shared" si="48"/>
        <v>0</v>
      </c>
      <c r="CD45" s="18">
        <f t="shared" si="48"/>
        <v>30707</v>
      </c>
      <c r="CE45" s="18">
        <f t="shared" si="48"/>
        <v>0</v>
      </c>
      <c r="CF45" s="18">
        <f t="shared" si="48"/>
        <v>0</v>
      </c>
      <c r="CG45" s="18">
        <f t="shared" si="48"/>
        <v>0</v>
      </c>
      <c r="CH45" s="18">
        <f t="shared" si="48"/>
        <v>0</v>
      </c>
      <c r="CI45" s="18">
        <f t="shared" si="48"/>
        <v>0</v>
      </c>
      <c r="CJ45" s="18">
        <f t="shared" si="48"/>
        <v>0</v>
      </c>
      <c r="CK45" s="18">
        <f t="shared" si="48"/>
        <v>0</v>
      </c>
      <c r="CL45" s="18">
        <f t="shared" si="48"/>
        <v>0</v>
      </c>
      <c r="CM45" s="18">
        <f t="shared" si="48"/>
        <v>0</v>
      </c>
      <c r="CN45" s="18">
        <f t="shared" si="48"/>
        <v>0</v>
      </c>
      <c r="CO45" s="18">
        <f t="shared" si="48"/>
        <v>0</v>
      </c>
      <c r="CP45" s="74"/>
      <c r="CQ45" s="74"/>
      <c r="CR45" s="74"/>
      <c r="CS45" s="18">
        <f t="shared" si="48"/>
        <v>0</v>
      </c>
      <c r="CT45" s="18">
        <f t="shared" si="48"/>
        <v>0</v>
      </c>
      <c r="CU45" s="18">
        <f t="shared" si="48"/>
        <v>0</v>
      </c>
      <c r="CV45" s="46">
        <f t="shared" si="48"/>
        <v>0</v>
      </c>
      <c r="CW45" s="57"/>
    </row>
    <row r="46" spans="1:101" ht="31.2" x14ac:dyDescent="0.3">
      <c r="A46" s="105" t="s">
        <v>1</v>
      </c>
      <c r="B46" s="21" t="s">
        <v>54</v>
      </c>
      <c r="C46" s="22" t="s">
        <v>608</v>
      </c>
      <c r="D46" s="19">
        <f>SUM(E46+BZ46+CS46)</f>
        <v>4559803</v>
      </c>
      <c r="E46" s="19">
        <f>SUM(F46+BA46)</f>
        <v>4529096</v>
      </c>
      <c r="F46" s="19">
        <f>SUM(G46+H46+I46+P46+S46+T46+U46+AE46+AD46)</f>
        <v>4529096</v>
      </c>
      <c r="G46" s="23">
        <v>3520240</v>
      </c>
      <c r="H46" s="23">
        <v>843705</v>
      </c>
      <c r="I46" s="19">
        <f t="shared" ref="I46" si="49">SUM(J46:O46)</f>
        <v>46840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23">
        <v>46840</v>
      </c>
      <c r="P46" s="19">
        <f t="shared" ref="P46" si="50">SUM(Q46:R46)</f>
        <v>0</v>
      </c>
      <c r="Q46" s="19"/>
      <c r="R46" s="19">
        <v>0</v>
      </c>
      <c r="S46" s="19">
        <v>0</v>
      </c>
      <c r="T46" s="23">
        <v>41486</v>
      </c>
      <c r="U46" s="19">
        <f>SUM(V46:AC46)</f>
        <v>53905</v>
      </c>
      <c r="V46" s="23">
        <v>8183</v>
      </c>
      <c r="W46" s="23">
        <v>19263</v>
      </c>
      <c r="X46" s="23">
        <v>11403</v>
      </c>
      <c r="Y46" s="23">
        <v>3788</v>
      </c>
      <c r="Z46" s="23">
        <v>271</v>
      </c>
      <c r="AA46" s="23">
        <v>10997</v>
      </c>
      <c r="AB46" s="23">
        <v>0</v>
      </c>
      <c r="AC46" s="23">
        <v>0</v>
      </c>
      <c r="AD46" s="19">
        <v>0</v>
      </c>
      <c r="AE46" s="19">
        <f>SUM(AF46:AZ46)</f>
        <v>22920</v>
      </c>
      <c r="AF46" s="19">
        <v>0</v>
      </c>
      <c r="AG46" s="19">
        <v>0</v>
      </c>
      <c r="AH46" s="23">
        <v>2971</v>
      </c>
      <c r="AI46" s="23">
        <v>19949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19">
        <f>SUM(BB46+BF46+BI46+BK46+BN46)</f>
        <v>0</v>
      </c>
      <c r="BB46" s="19">
        <f>SUM(BC46:BE46)</f>
        <v>0</v>
      </c>
      <c r="BC46" s="19">
        <v>0</v>
      </c>
      <c r="BD46" s="19">
        <v>0</v>
      </c>
      <c r="BE46" s="19">
        <v>0</v>
      </c>
      <c r="BF46" s="19">
        <f>SUM(BH46:BH46)</f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f t="shared" ref="BK46" si="51">SUM(BL46)</f>
        <v>0</v>
      </c>
      <c r="BL46" s="19">
        <v>0</v>
      </c>
      <c r="BM46" s="19">
        <v>0</v>
      </c>
      <c r="BN46" s="19">
        <f>SUM(BO46:BY46)</f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f>SUM(CA46+CO46)</f>
        <v>30707</v>
      </c>
      <c r="CA46" s="19">
        <f>SUM(CB46+CE46+CK46)</f>
        <v>30707</v>
      </c>
      <c r="CB46" s="19">
        <f t="shared" ref="CB46" si="52">SUM(CC46:CD46)</f>
        <v>30707</v>
      </c>
      <c r="CC46" s="19">
        <v>0</v>
      </c>
      <c r="CD46" s="23">
        <v>30707</v>
      </c>
      <c r="CE46" s="19">
        <f>SUM(CF46:CJ46)</f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f>SUM(CL46:CN46)</f>
        <v>0</v>
      </c>
      <c r="CL46" s="19">
        <v>0</v>
      </c>
      <c r="CM46" s="19">
        <v>0</v>
      </c>
      <c r="CN46" s="19"/>
      <c r="CO46" s="19">
        <v>0</v>
      </c>
      <c r="CP46" s="75"/>
      <c r="CQ46" s="75"/>
      <c r="CR46" s="75"/>
      <c r="CS46" s="19">
        <f t="shared" ref="CS46" si="53">SUM(CT46)</f>
        <v>0</v>
      </c>
      <c r="CT46" s="19">
        <f t="shared" ref="CT46" si="54">SUM(CU46:CV46)</f>
        <v>0</v>
      </c>
      <c r="CU46" s="19">
        <v>0</v>
      </c>
      <c r="CV46" s="20">
        <v>0</v>
      </c>
      <c r="CW46" s="52"/>
    </row>
    <row r="47" spans="1:101" s="58" customFormat="1" ht="15.6" x14ac:dyDescent="0.3">
      <c r="A47" s="104" t="s">
        <v>86</v>
      </c>
      <c r="B47" s="16" t="s">
        <v>1</v>
      </c>
      <c r="C47" s="17" t="s">
        <v>87</v>
      </c>
      <c r="D47" s="18">
        <f t="shared" ref="D47:AK47" si="55">SUM(D48)</f>
        <v>14722351</v>
      </c>
      <c r="E47" s="18">
        <f t="shared" si="55"/>
        <v>14697351</v>
      </c>
      <c r="F47" s="18">
        <f t="shared" si="55"/>
        <v>14679715</v>
      </c>
      <c r="G47" s="18">
        <f t="shared" si="55"/>
        <v>9725042</v>
      </c>
      <c r="H47" s="18">
        <f t="shared" si="55"/>
        <v>2324375</v>
      </c>
      <c r="I47" s="18">
        <f t="shared" si="55"/>
        <v>620528</v>
      </c>
      <c r="J47" s="18">
        <f t="shared" si="55"/>
        <v>0</v>
      </c>
      <c r="K47" s="18">
        <f t="shared" si="55"/>
        <v>0</v>
      </c>
      <c r="L47" s="18">
        <f t="shared" si="55"/>
        <v>0</v>
      </c>
      <c r="M47" s="18">
        <f t="shared" si="55"/>
        <v>0</v>
      </c>
      <c r="N47" s="18">
        <f t="shared" si="55"/>
        <v>320000</v>
      </c>
      <c r="O47" s="18">
        <f t="shared" si="55"/>
        <v>300528</v>
      </c>
      <c r="P47" s="18">
        <f t="shared" si="55"/>
        <v>25000</v>
      </c>
      <c r="Q47" s="18">
        <f t="shared" si="55"/>
        <v>0</v>
      </c>
      <c r="R47" s="18">
        <f t="shared" si="55"/>
        <v>25000</v>
      </c>
      <c r="S47" s="18">
        <f t="shared" si="55"/>
        <v>0</v>
      </c>
      <c r="T47" s="18">
        <f t="shared" si="55"/>
        <v>265028</v>
      </c>
      <c r="U47" s="18">
        <f t="shared" si="55"/>
        <v>560891</v>
      </c>
      <c r="V47" s="18">
        <f t="shared" si="55"/>
        <v>109851</v>
      </c>
      <c r="W47" s="18">
        <f t="shared" si="55"/>
        <v>235894</v>
      </c>
      <c r="X47" s="18">
        <f t="shared" si="55"/>
        <v>153290</v>
      </c>
      <c r="Y47" s="18">
        <f t="shared" si="55"/>
        <v>45200</v>
      </c>
      <c r="Z47" s="18">
        <f t="shared" si="55"/>
        <v>16656</v>
      </c>
      <c r="AA47" s="18">
        <f t="shared" si="55"/>
        <v>0</v>
      </c>
      <c r="AB47" s="18">
        <f t="shared" si="55"/>
        <v>0</v>
      </c>
      <c r="AC47" s="18">
        <f t="shared" si="55"/>
        <v>0</v>
      </c>
      <c r="AD47" s="18">
        <f t="shared" si="55"/>
        <v>0</v>
      </c>
      <c r="AE47" s="18">
        <f t="shared" si="55"/>
        <v>1158851</v>
      </c>
      <c r="AF47" s="18">
        <f t="shared" si="55"/>
        <v>0</v>
      </c>
      <c r="AG47" s="18">
        <f t="shared" si="55"/>
        <v>0</v>
      </c>
      <c r="AH47" s="18">
        <f t="shared" si="55"/>
        <v>27184</v>
      </c>
      <c r="AI47" s="18">
        <f t="shared" si="55"/>
        <v>375000</v>
      </c>
      <c r="AJ47" s="18">
        <f t="shared" si="55"/>
        <v>0</v>
      </c>
      <c r="AK47" s="18">
        <f t="shared" si="55"/>
        <v>2000</v>
      </c>
      <c r="AL47" s="18">
        <f t="shared" ref="AL47:CV47" si="56">SUM(AL48)</f>
        <v>20166</v>
      </c>
      <c r="AM47" s="18">
        <f t="shared" si="56"/>
        <v>0</v>
      </c>
      <c r="AN47" s="18">
        <f t="shared" si="56"/>
        <v>0</v>
      </c>
      <c r="AO47" s="18">
        <f t="shared" si="56"/>
        <v>298949</v>
      </c>
      <c r="AP47" s="18">
        <f t="shared" si="56"/>
        <v>0</v>
      </c>
      <c r="AQ47" s="18">
        <f t="shared" si="56"/>
        <v>0</v>
      </c>
      <c r="AR47" s="18">
        <f t="shared" si="56"/>
        <v>0</v>
      </c>
      <c r="AS47" s="18">
        <f t="shared" si="56"/>
        <v>13596</v>
      </c>
      <c r="AT47" s="18"/>
      <c r="AU47" s="18"/>
      <c r="AV47" s="18">
        <f t="shared" si="56"/>
        <v>0</v>
      </c>
      <c r="AW47" s="18">
        <f t="shared" si="56"/>
        <v>0</v>
      </c>
      <c r="AX47" s="18">
        <f t="shared" si="56"/>
        <v>71088</v>
      </c>
      <c r="AY47" s="18">
        <f t="shared" si="56"/>
        <v>340868</v>
      </c>
      <c r="AZ47" s="18">
        <f t="shared" si="56"/>
        <v>10000</v>
      </c>
      <c r="BA47" s="18">
        <f t="shared" si="56"/>
        <v>17636</v>
      </c>
      <c r="BB47" s="18">
        <f t="shared" si="56"/>
        <v>0</v>
      </c>
      <c r="BC47" s="18">
        <f t="shared" si="56"/>
        <v>0</v>
      </c>
      <c r="BD47" s="18">
        <f t="shared" si="56"/>
        <v>0</v>
      </c>
      <c r="BE47" s="18">
        <f t="shared" si="56"/>
        <v>0</v>
      </c>
      <c r="BF47" s="18">
        <f t="shared" si="56"/>
        <v>0</v>
      </c>
      <c r="BG47" s="18">
        <f t="shared" si="56"/>
        <v>0</v>
      </c>
      <c r="BH47" s="18">
        <f t="shared" si="56"/>
        <v>0</v>
      </c>
      <c r="BI47" s="18">
        <f t="shared" si="56"/>
        <v>0</v>
      </c>
      <c r="BJ47" s="18">
        <f t="shared" si="56"/>
        <v>0</v>
      </c>
      <c r="BK47" s="18">
        <f t="shared" si="56"/>
        <v>0</v>
      </c>
      <c r="BL47" s="18">
        <f t="shared" si="56"/>
        <v>0</v>
      </c>
      <c r="BM47" s="18">
        <f t="shared" si="56"/>
        <v>0</v>
      </c>
      <c r="BN47" s="18">
        <f t="shared" si="56"/>
        <v>17636</v>
      </c>
      <c r="BO47" s="18">
        <f t="shared" si="56"/>
        <v>0</v>
      </c>
      <c r="BP47" s="18">
        <f t="shared" si="56"/>
        <v>0</v>
      </c>
      <c r="BQ47" s="18">
        <f t="shared" si="56"/>
        <v>0</v>
      </c>
      <c r="BR47" s="18">
        <f t="shared" si="56"/>
        <v>0</v>
      </c>
      <c r="BS47" s="18">
        <f t="shared" si="56"/>
        <v>0</v>
      </c>
      <c r="BT47" s="18">
        <f t="shared" si="56"/>
        <v>0</v>
      </c>
      <c r="BU47" s="18">
        <f t="shared" si="56"/>
        <v>0</v>
      </c>
      <c r="BV47" s="18">
        <f t="shared" si="56"/>
        <v>0</v>
      </c>
      <c r="BW47" s="18">
        <f t="shared" si="56"/>
        <v>0</v>
      </c>
      <c r="BX47" s="18">
        <f t="shared" si="56"/>
        <v>17636</v>
      </c>
      <c r="BY47" s="18">
        <f t="shared" si="56"/>
        <v>0</v>
      </c>
      <c r="BZ47" s="18">
        <f t="shared" si="56"/>
        <v>25000</v>
      </c>
      <c r="CA47" s="18">
        <f t="shared" si="56"/>
        <v>25000</v>
      </c>
      <c r="CB47" s="18">
        <f t="shared" si="56"/>
        <v>25000</v>
      </c>
      <c r="CC47" s="18">
        <f t="shared" si="56"/>
        <v>0</v>
      </c>
      <c r="CD47" s="18">
        <f t="shared" si="56"/>
        <v>25000</v>
      </c>
      <c r="CE47" s="18">
        <f t="shared" si="56"/>
        <v>0</v>
      </c>
      <c r="CF47" s="18">
        <f t="shared" si="56"/>
        <v>0</v>
      </c>
      <c r="CG47" s="18">
        <f t="shared" si="56"/>
        <v>0</v>
      </c>
      <c r="CH47" s="18">
        <f t="shared" si="56"/>
        <v>0</v>
      </c>
      <c r="CI47" s="18">
        <f t="shared" si="56"/>
        <v>0</v>
      </c>
      <c r="CJ47" s="18">
        <f t="shared" si="56"/>
        <v>0</v>
      </c>
      <c r="CK47" s="18">
        <f t="shared" si="56"/>
        <v>0</v>
      </c>
      <c r="CL47" s="18">
        <f t="shared" si="56"/>
        <v>0</v>
      </c>
      <c r="CM47" s="18">
        <f t="shared" si="56"/>
        <v>0</v>
      </c>
      <c r="CN47" s="18"/>
      <c r="CO47" s="18">
        <f t="shared" si="56"/>
        <v>0</v>
      </c>
      <c r="CP47" s="74"/>
      <c r="CQ47" s="74"/>
      <c r="CR47" s="74"/>
      <c r="CS47" s="18">
        <f t="shared" si="56"/>
        <v>0</v>
      </c>
      <c r="CT47" s="18">
        <f t="shared" si="56"/>
        <v>0</v>
      </c>
      <c r="CU47" s="18">
        <f t="shared" si="56"/>
        <v>0</v>
      </c>
      <c r="CV47" s="46">
        <f t="shared" si="56"/>
        <v>0</v>
      </c>
      <c r="CW47" s="57"/>
    </row>
    <row r="48" spans="1:101" ht="15.6" x14ac:dyDescent="0.3">
      <c r="A48" s="105" t="s">
        <v>1</v>
      </c>
      <c r="B48" s="21" t="s">
        <v>88</v>
      </c>
      <c r="C48" s="22" t="s">
        <v>89</v>
      </c>
      <c r="D48" s="19">
        <f>SUM(E48+BZ48+CS48)</f>
        <v>14722351</v>
      </c>
      <c r="E48" s="19">
        <f>SUM(F48+BA48)</f>
        <v>14697351</v>
      </c>
      <c r="F48" s="19">
        <f>SUM(G48+H48+I48+P48+S48+T48+U48+AE48+AD48)</f>
        <v>14679715</v>
      </c>
      <c r="G48" s="23">
        <v>9725042</v>
      </c>
      <c r="H48" s="23">
        <v>2324375</v>
      </c>
      <c r="I48" s="19">
        <f t="shared" si="7"/>
        <v>620528</v>
      </c>
      <c r="J48" s="23"/>
      <c r="K48" s="23">
        <v>0</v>
      </c>
      <c r="L48" s="23">
        <v>0</v>
      </c>
      <c r="M48" s="23">
        <v>0</v>
      </c>
      <c r="N48" s="23">
        <v>320000</v>
      </c>
      <c r="O48" s="23">
        <v>300528</v>
      </c>
      <c r="P48" s="19">
        <f t="shared" si="8"/>
        <v>25000</v>
      </c>
      <c r="Q48" s="23">
        <v>0</v>
      </c>
      <c r="R48" s="23">
        <v>25000</v>
      </c>
      <c r="S48" s="23">
        <v>0</v>
      </c>
      <c r="T48" s="23">
        <v>265028</v>
      </c>
      <c r="U48" s="19">
        <f>SUM(V48:AC48)</f>
        <v>560891</v>
      </c>
      <c r="V48" s="23">
        <v>109851</v>
      </c>
      <c r="W48" s="23">
        <v>235894</v>
      </c>
      <c r="X48" s="23">
        <v>153290</v>
      </c>
      <c r="Y48" s="23">
        <v>45200</v>
      </c>
      <c r="Z48" s="23">
        <v>16656</v>
      </c>
      <c r="AA48" s="23">
        <v>0</v>
      </c>
      <c r="AB48" s="23">
        <v>0</v>
      </c>
      <c r="AC48" s="23">
        <v>0</v>
      </c>
      <c r="AD48" s="23">
        <v>0</v>
      </c>
      <c r="AE48" s="19">
        <f>SUM(AF48:AZ48)</f>
        <v>1158851</v>
      </c>
      <c r="AF48" s="23">
        <v>0</v>
      </c>
      <c r="AG48" s="23">
        <v>0</v>
      </c>
      <c r="AH48" s="23">
        <v>27184</v>
      </c>
      <c r="AI48" s="23">
        <v>375000</v>
      </c>
      <c r="AJ48" s="23">
        <v>0</v>
      </c>
      <c r="AK48" s="23">
        <v>2000</v>
      </c>
      <c r="AL48" s="23">
        <v>20166</v>
      </c>
      <c r="AM48" s="23">
        <v>0</v>
      </c>
      <c r="AN48" s="23">
        <v>0</v>
      </c>
      <c r="AO48" s="23">
        <v>298949</v>
      </c>
      <c r="AP48" s="23">
        <v>0</v>
      </c>
      <c r="AQ48" s="23">
        <v>0</v>
      </c>
      <c r="AR48" s="23">
        <v>0</v>
      </c>
      <c r="AS48" s="23">
        <v>13596</v>
      </c>
      <c r="AT48" s="23">
        <v>0</v>
      </c>
      <c r="AU48" s="23">
        <v>0</v>
      </c>
      <c r="AV48" s="23">
        <v>0</v>
      </c>
      <c r="AW48" s="23">
        <v>0</v>
      </c>
      <c r="AX48" s="23">
        <v>71088</v>
      </c>
      <c r="AY48" s="23">
        <v>340868</v>
      </c>
      <c r="AZ48" s="23">
        <v>10000</v>
      </c>
      <c r="BA48" s="19">
        <f>SUM(BB48+BF48+BI48+BK48+BN48)</f>
        <v>17636</v>
      </c>
      <c r="BB48" s="19">
        <f>SUM(BC48:BE48)</f>
        <v>0</v>
      </c>
      <c r="BC48" s="19">
        <v>0</v>
      </c>
      <c r="BD48" s="19">
        <v>0</v>
      </c>
      <c r="BE48" s="19">
        <v>0</v>
      </c>
      <c r="BF48" s="19">
        <f>SUM(BH48:BH48)</f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f t="shared" si="9"/>
        <v>0</v>
      </c>
      <c r="BL48" s="19">
        <v>0</v>
      </c>
      <c r="BM48" s="19">
        <v>0</v>
      </c>
      <c r="BN48" s="19">
        <f>SUM(BO48:BY48)</f>
        <v>17636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23">
        <v>17636</v>
      </c>
      <c r="BY48" s="19">
        <v>0</v>
      </c>
      <c r="BZ48" s="19">
        <f>SUM(CA48+CO48)</f>
        <v>25000</v>
      </c>
      <c r="CA48" s="19">
        <f>SUM(CB48+CE48+CK48)</f>
        <v>25000</v>
      </c>
      <c r="CB48" s="19">
        <f t="shared" si="10"/>
        <v>25000</v>
      </c>
      <c r="CC48" s="19">
        <v>0</v>
      </c>
      <c r="CD48" s="23">
        <v>25000</v>
      </c>
      <c r="CE48" s="19">
        <f>SUM(CF48:CJ48)</f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f>SUM(CL48:CN48)</f>
        <v>0</v>
      </c>
      <c r="CL48" s="19"/>
      <c r="CM48" s="51"/>
      <c r="CN48" s="19"/>
      <c r="CO48" s="19">
        <v>0</v>
      </c>
      <c r="CP48" s="75"/>
      <c r="CQ48" s="75"/>
      <c r="CR48" s="75"/>
      <c r="CS48" s="19">
        <f t="shared" si="11"/>
        <v>0</v>
      </c>
      <c r="CT48" s="19">
        <f t="shared" si="12"/>
        <v>0</v>
      </c>
      <c r="CU48" s="19">
        <v>0</v>
      </c>
      <c r="CV48" s="20">
        <v>0</v>
      </c>
      <c r="CW48" s="52"/>
    </row>
    <row r="49" spans="1:101" s="58" customFormat="1" ht="15.6" x14ac:dyDescent="0.3">
      <c r="A49" s="106" t="s">
        <v>90</v>
      </c>
      <c r="B49" s="25" t="s">
        <v>1</v>
      </c>
      <c r="C49" s="26" t="s">
        <v>91</v>
      </c>
      <c r="D49" s="27">
        <f>SUM(D50+D52+D54+D56+D58)</f>
        <v>58829218</v>
      </c>
      <c r="E49" s="27">
        <f t="shared" ref="E49:BT49" si="57">SUM(E50+E52+E54+E56+E58)</f>
        <v>57898513</v>
      </c>
      <c r="F49" s="27">
        <f t="shared" si="57"/>
        <v>57859022</v>
      </c>
      <c r="G49" s="27">
        <f t="shared" si="57"/>
        <v>47028281</v>
      </c>
      <c r="H49" s="27">
        <f t="shared" si="57"/>
        <v>5711184</v>
      </c>
      <c r="I49" s="27">
        <f t="shared" si="57"/>
        <v>1565760</v>
      </c>
      <c r="J49" s="27">
        <f t="shared" si="57"/>
        <v>0</v>
      </c>
      <c r="K49" s="27">
        <f t="shared" si="57"/>
        <v>0</v>
      </c>
      <c r="L49" s="27">
        <f t="shared" si="57"/>
        <v>0</v>
      </c>
      <c r="M49" s="27">
        <f t="shared" si="57"/>
        <v>0</v>
      </c>
      <c r="N49" s="27">
        <f t="shared" si="57"/>
        <v>1101661</v>
      </c>
      <c r="O49" s="27">
        <f t="shared" si="57"/>
        <v>464099</v>
      </c>
      <c r="P49" s="27">
        <f t="shared" si="57"/>
        <v>9630</v>
      </c>
      <c r="Q49" s="27">
        <f t="shared" si="57"/>
        <v>9630</v>
      </c>
      <c r="R49" s="27">
        <f t="shared" si="57"/>
        <v>0</v>
      </c>
      <c r="S49" s="27">
        <f t="shared" si="57"/>
        <v>0</v>
      </c>
      <c r="T49" s="27">
        <f t="shared" si="57"/>
        <v>447854</v>
      </c>
      <c r="U49" s="27">
        <f t="shared" si="57"/>
        <v>603285</v>
      </c>
      <c r="V49" s="27">
        <f t="shared" si="57"/>
        <v>113359</v>
      </c>
      <c r="W49" s="27">
        <f t="shared" si="57"/>
        <v>148260</v>
      </c>
      <c r="X49" s="27">
        <f t="shared" si="57"/>
        <v>228681</v>
      </c>
      <c r="Y49" s="27">
        <f t="shared" si="57"/>
        <v>47847</v>
      </c>
      <c r="Z49" s="27">
        <f t="shared" si="57"/>
        <v>14990</v>
      </c>
      <c r="AA49" s="27">
        <f t="shared" si="57"/>
        <v>0</v>
      </c>
      <c r="AB49" s="27">
        <f t="shared" si="57"/>
        <v>0</v>
      </c>
      <c r="AC49" s="27">
        <f t="shared" si="57"/>
        <v>50148</v>
      </c>
      <c r="AD49" s="27">
        <f t="shared" si="57"/>
        <v>0</v>
      </c>
      <c r="AE49" s="27">
        <f t="shared" si="57"/>
        <v>2493028</v>
      </c>
      <c r="AF49" s="27">
        <f t="shared" si="57"/>
        <v>0</v>
      </c>
      <c r="AG49" s="27">
        <f t="shared" si="57"/>
        <v>0</v>
      </c>
      <c r="AH49" s="27">
        <f t="shared" si="57"/>
        <v>28690</v>
      </c>
      <c r="AI49" s="27">
        <f t="shared" si="57"/>
        <v>394250</v>
      </c>
      <c r="AJ49" s="27">
        <f t="shared" si="57"/>
        <v>0</v>
      </c>
      <c r="AK49" s="27">
        <f t="shared" si="57"/>
        <v>6750</v>
      </c>
      <c r="AL49" s="27">
        <f t="shared" si="57"/>
        <v>0</v>
      </c>
      <c r="AM49" s="27">
        <f t="shared" si="57"/>
        <v>2887</v>
      </c>
      <c r="AN49" s="27">
        <f t="shared" si="57"/>
        <v>67277</v>
      </c>
      <c r="AO49" s="27">
        <f t="shared" si="57"/>
        <v>166064</v>
      </c>
      <c r="AP49" s="27">
        <f t="shared" si="57"/>
        <v>0</v>
      </c>
      <c r="AQ49" s="27">
        <f t="shared" si="57"/>
        <v>0</v>
      </c>
      <c r="AR49" s="27">
        <f t="shared" si="57"/>
        <v>1074924</v>
      </c>
      <c r="AS49" s="27">
        <f t="shared" si="57"/>
        <v>20137</v>
      </c>
      <c r="AT49" s="27">
        <f t="shared" si="57"/>
        <v>563649</v>
      </c>
      <c r="AU49" s="27"/>
      <c r="AV49" s="27">
        <f t="shared" si="57"/>
        <v>0</v>
      </c>
      <c r="AW49" s="27">
        <f t="shared" si="57"/>
        <v>0</v>
      </c>
      <c r="AX49" s="27">
        <f t="shared" si="57"/>
        <v>62900</v>
      </c>
      <c r="AY49" s="27"/>
      <c r="AZ49" s="27">
        <f t="shared" si="57"/>
        <v>105500</v>
      </c>
      <c r="BA49" s="27">
        <f t="shared" si="57"/>
        <v>39491</v>
      </c>
      <c r="BB49" s="27">
        <f t="shared" si="57"/>
        <v>0</v>
      </c>
      <c r="BC49" s="27">
        <f t="shared" si="57"/>
        <v>0</v>
      </c>
      <c r="BD49" s="27">
        <f t="shared" si="57"/>
        <v>0</v>
      </c>
      <c r="BE49" s="27">
        <f t="shared" si="57"/>
        <v>0</v>
      </c>
      <c r="BF49" s="27">
        <f t="shared" si="57"/>
        <v>0</v>
      </c>
      <c r="BG49" s="27">
        <f t="shared" si="57"/>
        <v>0</v>
      </c>
      <c r="BH49" s="27">
        <f t="shared" si="57"/>
        <v>0</v>
      </c>
      <c r="BI49" s="27">
        <f t="shared" si="57"/>
        <v>0</v>
      </c>
      <c r="BJ49" s="27">
        <f t="shared" ref="BJ49" si="58">SUM(BJ50+BJ52+BJ54+BJ56+BJ58)</f>
        <v>0</v>
      </c>
      <c r="BK49" s="27">
        <f t="shared" si="57"/>
        <v>0</v>
      </c>
      <c r="BL49" s="27">
        <f t="shared" si="57"/>
        <v>0</v>
      </c>
      <c r="BM49" s="27">
        <f t="shared" ref="BM49" si="59">SUM(BM50+BM52+BM54+BM56+BM58)</f>
        <v>0</v>
      </c>
      <c r="BN49" s="27">
        <f t="shared" si="57"/>
        <v>39491</v>
      </c>
      <c r="BO49" s="27">
        <f t="shared" si="57"/>
        <v>0</v>
      </c>
      <c r="BP49" s="27">
        <f t="shared" si="57"/>
        <v>0</v>
      </c>
      <c r="BQ49" s="27">
        <f t="shared" si="57"/>
        <v>0</v>
      </c>
      <c r="BR49" s="27">
        <f t="shared" si="57"/>
        <v>0</v>
      </c>
      <c r="BS49" s="27">
        <f t="shared" si="57"/>
        <v>0</v>
      </c>
      <c r="BT49" s="27">
        <f t="shared" si="57"/>
        <v>0</v>
      </c>
      <c r="BU49" s="27">
        <f t="shared" ref="BU49:CV49" si="60">SUM(BU50+BU52+BU54+BU56+BU58)</f>
        <v>0</v>
      </c>
      <c r="BV49" s="27">
        <f t="shared" si="60"/>
        <v>0</v>
      </c>
      <c r="BW49" s="27">
        <f t="shared" si="60"/>
        <v>0</v>
      </c>
      <c r="BX49" s="27">
        <f t="shared" si="60"/>
        <v>39491</v>
      </c>
      <c r="BY49" s="27">
        <f t="shared" si="60"/>
        <v>0</v>
      </c>
      <c r="BZ49" s="27">
        <f t="shared" si="60"/>
        <v>930705</v>
      </c>
      <c r="CA49" s="27">
        <f t="shared" si="60"/>
        <v>930705</v>
      </c>
      <c r="CB49" s="27">
        <f t="shared" si="60"/>
        <v>930705</v>
      </c>
      <c r="CC49" s="27">
        <f t="shared" si="60"/>
        <v>0</v>
      </c>
      <c r="CD49" s="27">
        <f t="shared" si="60"/>
        <v>930705</v>
      </c>
      <c r="CE49" s="27">
        <f t="shared" si="60"/>
        <v>0</v>
      </c>
      <c r="CF49" s="27">
        <f t="shared" si="60"/>
        <v>0</v>
      </c>
      <c r="CG49" s="27">
        <f t="shared" ref="CG49:CH49" si="61">SUM(CG50+CG52+CG54+CG56+CG58)</f>
        <v>0</v>
      </c>
      <c r="CH49" s="27">
        <f t="shared" si="61"/>
        <v>0</v>
      </c>
      <c r="CI49" s="27">
        <f t="shared" si="60"/>
        <v>0</v>
      </c>
      <c r="CJ49" s="27">
        <f t="shared" ref="CJ49" si="62">SUM(CJ50+CJ52+CJ54+CJ56+CJ58)</f>
        <v>0</v>
      </c>
      <c r="CK49" s="27">
        <f t="shared" si="60"/>
        <v>0</v>
      </c>
      <c r="CL49" s="27">
        <f t="shared" ref="CL49" si="63">SUM(CL50+CL52+CL54+CL56+CL58)</f>
        <v>0</v>
      </c>
      <c r="CM49" s="27">
        <f t="shared" si="60"/>
        <v>0</v>
      </c>
      <c r="CN49" s="27"/>
      <c r="CO49" s="27">
        <f t="shared" si="60"/>
        <v>0</v>
      </c>
      <c r="CP49" s="27">
        <f t="shared" si="60"/>
        <v>0</v>
      </c>
      <c r="CQ49" s="27">
        <f t="shared" si="60"/>
        <v>0</v>
      </c>
      <c r="CR49" s="27">
        <f t="shared" si="60"/>
        <v>0</v>
      </c>
      <c r="CS49" s="27">
        <f t="shared" si="60"/>
        <v>0</v>
      </c>
      <c r="CT49" s="27">
        <f t="shared" si="60"/>
        <v>0</v>
      </c>
      <c r="CU49" s="27">
        <f t="shared" si="60"/>
        <v>0</v>
      </c>
      <c r="CV49" s="60">
        <f t="shared" si="60"/>
        <v>0</v>
      </c>
      <c r="CW49" s="57"/>
    </row>
    <row r="50" spans="1:101" s="58" customFormat="1" ht="15.6" x14ac:dyDescent="0.3">
      <c r="A50" s="104" t="s">
        <v>92</v>
      </c>
      <c r="B50" s="16" t="s">
        <v>1</v>
      </c>
      <c r="C50" s="17" t="s">
        <v>93</v>
      </c>
      <c r="D50" s="18">
        <f t="shared" ref="D50:BQ50" si="64">SUM(D51)</f>
        <v>4975107</v>
      </c>
      <c r="E50" s="18">
        <f t="shared" si="64"/>
        <v>4944402</v>
      </c>
      <c r="F50" s="18">
        <f t="shared" si="64"/>
        <v>4932516</v>
      </c>
      <c r="G50" s="18">
        <f t="shared" si="64"/>
        <v>4013382</v>
      </c>
      <c r="H50" s="18">
        <f t="shared" si="64"/>
        <v>616118</v>
      </c>
      <c r="I50" s="18">
        <f t="shared" si="64"/>
        <v>89980</v>
      </c>
      <c r="J50" s="18">
        <f t="shared" si="64"/>
        <v>0</v>
      </c>
      <c r="K50" s="18">
        <f t="shared" si="64"/>
        <v>0</v>
      </c>
      <c r="L50" s="18">
        <f t="shared" si="64"/>
        <v>0</v>
      </c>
      <c r="M50" s="18">
        <f t="shared" si="64"/>
        <v>0</v>
      </c>
      <c r="N50" s="18">
        <f t="shared" si="64"/>
        <v>67421</v>
      </c>
      <c r="O50" s="18">
        <f t="shared" si="64"/>
        <v>22559</v>
      </c>
      <c r="P50" s="18">
        <f t="shared" si="64"/>
        <v>0</v>
      </c>
      <c r="Q50" s="18">
        <f t="shared" si="64"/>
        <v>0</v>
      </c>
      <c r="R50" s="18">
        <f t="shared" si="64"/>
        <v>0</v>
      </c>
      <c r="S50" s="18">
        <f t="shared" si="64"/>
        <v>0</v>
      </c>
      <c r="T50" s="18">
        <f t="shared" si="64"/>
        <v>19054</v>
      </c>
      <c r="U50" s="18">
        <f t="shared" si="64"/>
        <v>86581</v>
      </c>
      <c r="V50" s="18">
        <f t="shared" si="64"/>
        <v>5470</v>
      </c>
      <c r="W50" s="18">
        <f t="shared" si="64"/>
        <v>0</v>
      </c>
      <c r="X50" s="18">
        <f t="shared" si="64"/>
        <v>59559</v>
      </c>
      <c r="Y50" s="18">
        <f t="shared" si="64"/>
        <v>8474</v>
      </c>
      <c r="Z50" s="18">
        <f t="shared" si="64"/>
        <v>1166</v>
      </c>
      <c r="AA50" s="18">
        <f t="shared" si="64"/>
        <v>0</v>
      </c>
      <c r="AB50" s="18">
        <f t="shared" si="64"/>
        <v>0</v>
      </c>
      <c r="AC50" s="18">
        <f t="shared" si="64"/>
        <v>11912</v>
      </c>
      <c r="AD50" s="18">
        <f t="shared" si="64"/>
        <v>0</v>
      </c>
      <c r="AE50" s="18">
        <f t="shared" si="64"/>
        <v>107401</v>
      </c>
      <c r="AF50" s="18">
        <f t="shared" si="64"/>
        <v>0</v>
      </c>
      <c r="AG50" s="18">
        <f t="shared" si="64"/>
        <v>0</v>
      </c>
      <c r="AH50" s="18">
        <f t="shared" si="64"/>
        <v>6440</v>
      </c>
      <c r="AI50" s="18">
        <f t="shared" si="64"/>
        <v>0</v>
      </c>
      <c r="AJ50" s="18">
        <f t="shared" si="64"/>
        <v>0</v>
      </c>
      <c r="AK50" s="18">
        <f t="shared" si="64"/>
        <v>0</v>
      </c>
      <c r="AL50" s="18">
        <f t="shared" si="64"/>
        <v>0</v>
      </c>
      <c r="AM50" s="18">
        <f t="shared" si="64"/>
        <v>500</v>
      </c>
      <c r="AN50" s="18">
        <f t="shared" si="64"/>
        <v>3277</v>
      </c>
      <c r="AO50" s="18">
        <f t="shared" si="64"/>
        <v>69646</v>
      </c>
      <c r="AP50" s="18">
        <f t="shared" si="64"/>
        <v>0</v>
      </c>
      <c r="AQ50" s="18">
        <f t="shared" si="64"/>
        <v>0</v>
      </c>
      <c r="AR50" s="18">
        <f t="shared" si="64"/>
        <v>17038</v>
      </c>
      <c r="AS50" s="18">
        <f t="shared" si="64"/>
        <v>10000</v>
      </c>
      <c r="AT50" s="18"/>
      <c r="AU50" s="18"/>
      <c r="AV50" s="18">
        <f t="shared" si="64"/>
        <v>0</v>
      </c>
      <c r="AW50" s="18">
        <f t="shared" si="64"/>
        <v>0</v>
      </c>
      <c r="AX50" s="18">
        <f t="shared" si="64"/>
        <v>0</v>
      </c>
      <c r="AY50" s="18"/>
      <c r="AZ50" s="18">
        <f t="shared" si="64"/>
        <v>500</v>
      </c>
      <c r="BA50" s="18">
        <f t="shared" si="64"/>
        <v>11886</v>
      </c>
      <c r="BB50" s="18">
        <f t="shared" si="64"/>
        <v>0</v>
      </c>
      <c r="BC50" s="18">
        <f t="shared" si="64"/>
        <v>0</v>
      </c>
      <c r="BD50" s="18">
        <f t="shared" si="64"/>
        <v>0</v>
      </c>
      <c r="BE50" s="18">
        <f t="shared" si="64"/>
        <v>0</v>
      </c>
      <c r="BF50" s="18">
        <f t="shared" si="64"/>
        <v>0</v>
      </c>
      <c r="BG50" s="18">
        <f t="shared" si="64"/>
        <v>0</v>
      </c>
      <c r="BH50" s="18">
        <f t="shared" si="64"/>
        <v>0</v>
      </c>
      <c r="BI50" s="18">
        <f t="shared" si="64"/>
        <v>0</v>
      </c>
      <c r="BJ50" s="18">
        <f t="shared" si="64"/>
        <v>0</v>
      </c>
      <c r="BK50" s="18">
        <f t="shared" si="64"/>
        <v>0</v>
      </c>
      <c r="BL50" s="18">
        <f t="shared" si="64"/>
        <v>0</v>
      </c>
      <c r="BM50" s="18">
        <f t="shared" si="64"/>
        <v>0</v>
      </c>
      <c r="BN50" s="18">
        <f t="shared" si="64"/>
        <v>11886</v>
      </c>
      <c r="BO50" s="18">
        <f t="shared" si="64"/>
        <v>0</v>
      </c>
      <c r="BP50" s="18">
        <f t="shared" si="64"/>
        <v>0</v>
      </c>
      <c r="BQ50" s="18">
        <f t="shared" si="64"/>
        <v>0</v>
      </c>
      <c r="BR50" s="18">
        <f t="shared" ref="BR50:CV50" si="65">SUM(BR51)</f>
        <v>0</v>
      </c>
      <c r="BS50" s="18">
        <f t="shared" si="65"/>
        <v>0</v>
      </c>
      <c r="BT50" s="18">
        <f t="shared" si="65"/>
        <v>0</v>
      </c>
      <c r="BU50" s="18">
        <f t="shared" si="65"/>
        <v>0</v>
      </c>
      <c r="BV50" s="18">
        <f t="shared" si="65"/>
        <v>0</v>
      </c>
      <c r="BW50" s="18">
        <f t="shared" si="65"/>
        <v>0</v>
      </c>
      <c r="BX50" s="18">
        <f t="shared" si="65"/>
        <v>11886</v>
      </c>
      <c r="BY50" s="18">
        <f t="shared" si="65"/>
        <v>0</v>
      </c>
      <c r="BZ50" s="18">
        <f t="shared" si="65"/>
        <v>30705</v>
      </c>
      <c r="CA50" s="18">
        <f t="shared" si="65"/>
        <v>30705</v>
      </c>
      <c r="CB50" s="18">
        <f t="shared" si="65"/>
        <v>30705</v>
      </c>
      <c r="CC50" s="18">
        <f t="shared" si="65"/>
        <v>0</v>
      </c>
      <c r="CD50" s="18">
        <f t="shared" si="65"/>
        <v>30705</v>
      </c>
      <c r="CE50" s="18">
        <f t="shared" si="65"/>
        <v>0</v>
      </c>
      <c r="CF50" s="18">
        <f t="shared" si="65"/>
        <v>0</v>
      </c>
      <c r="CG50" s="18">
        <f t="shared" si="65"/>
        <v>0</v>
      </c>
      <c r="CH50" s="18">
        <f t="shared" si="65"/>
        <v>0</v>
      </c>
      <c r="CI50" s="18">
        <f t="shared" si="65"/>
        <v>0</v>
      </c>
      <c r="CJ50" s="18">
        <f t="shared" si="65"/>
        <v>0</v>
      </c>
      <c r="CK50" s="18">
        <f t="shared" si="65"/>
        <v>0</v>
      </c>
      <c r="CL50" s="18">
        <f t="shared" si="65"/>
        <v>0</v>
      </c>
      <c r="CM50" s="18">
        <f t="shared" si="65"/>
        <v>0</v>
      </c>
      <c r="CN50" s="18"/>
      <c r="CO50" s="18">
        <f t="shared" si="65"/>
        <v>0</v>
      </c>
      <c r="CP50" s="74"/>
      <c r="CQ50" s="74"/>
      <c r="CR50" s="74"/>
      <c r="CS50" s="18">
        <f t="shared" si="65"/>
        <v>0</v>
      </c>
      <c r="CT50" s="18">
        <f t="shared" si="65"/>
        <v>0</v>
      </c>
      <c r="CU50" s="18">
        <f t="shared" si="65"/>
        <v>0</v>
      </c>
      <c r="CV50" s="46">
        <f t="shared" si="65"/>
        <v>0</v>
      </c>
      <c r="CW50" s="57"/>
    </row>
    <row r="51" spans="1:101" ht="15.6" x14ac:dyDescent="0.3">
      <c r="A51" s="105" t="s">
        <v>1</v>
      </c>
      <c r="B51" s="21" t="s">
        <v>94</v>
      </c>
      <c r="C51" s="22" t="s">
        <v>95</v>
      </c>
      <c r="D51" s="19">
        <f>SUM(E51+BZ51+CS51)</f>
        <v>4975107</v>
      </c>
      <c r="E51" s="19">
        <f>SUM(F51+BA51)</f>
        <v>4944402</v>
      </c>
      <c r="F51" s="19">
        <f>SUM(G51+H51+I51+P51+S51+T51+U51+AE51+AD51)</f>
        <v>4932516</v>
      </c>
      <c r="G51" s="23">
        <v>4013382</v>
      </c>
      <c r="H51" s="23">
        <v>616118</v>
      </c>
      <c r="I51" s="19">
        <f t="shared" si="7"/>
        <v>89980</v>
      </c>
      <c r="J51" s="23">
        <v>0</v>
      </c>
      <c r="K51" s="23">
        <v>0</v>
      </c>
      <c r="L51" s="23">
        <v>0</v>
      </c>
      <c r="M51" s="23">
        <v>0</v>
      </c>
      <c r="N51" s="23">
        <v>67421</v>
      </c>
      <c r="O51" s="23">
        <v>22559</v>
      </c>
      <c r="P51" s="19">
        <f t="shared" si="8"/>
        <v>0</v>
      </c>
      <c r="Q51" s="19">
        <v>0</v>
      </c>
      <c r="R51" s="19">
        <v>0</v>
      </c>
      <c r="S51" s="19">
        <v>0</v>
      </c>
      <c r="T51" s="23">
        <v>19054</v>
      </c>
      <c r="U51" s="19">
        <f>SUM(V51:AC51)</f>
        <v>86581</v>
      </c>
      <c r="V51" s="23">
        <v>5470</v>
      </c>
      <c r="W51" s="23">
        <v>0</v>
      </c>
      <c r="X51" s="23">
        <v>59559</v>
      </c>
      <c r="Y51" s="23">
        <v>8474</v>
      </c>
      <c r="Z51" s="23">
        <v>1166</v>
      </c>
      <c r="AA51" s="23">
        <v>0</v>
      </c>
      <c r="AB51" s="23">
        <v>0</v>
      </c>
      <c r="AC51" s="23">
        <v>11912</v>
      </c>
      <c r="AD51" s="19">
        <v>0</v>
      </c>
      <c r="AE51" s="19">
        <f>SUM(AF51:AZ51)</f>
        <v>107401</v>
      </c>
      <c r="AF51" s="19">
        <v>0</v>
      </c>
      <c r="AG51" s="19">
        <v>0</v>
      </c>
      <c r="AH51" s="23">
        <v>6440</v>
      </c>
      <c r="AI51" s="23">
        <v>0</v>
      </c>
      <c r="AJ51" s="23">
        <v>0</v>
      </c>
      <c r="AK51" s="23">
        <v>0</v>
      </c>
      <c r="AL51" s="23">
        <v>0</v>
      </c>
      <c r="AM51" s="23">
        <v>500</v>
      </c>
      <c r="AN51" s="23">
        <v>3277</v>
      </c>
      <c r="AO51" s="23">
        <v>69646</v>
      </c>
      <c r="AP51" s="23">
        <v>0</v>
      </c>
      <c r="AQ51" s="23">
        <v>0</v>
      </c>
      <c r="AR51" s="23">
        <v>17038</v>
      </c>
      <c r="AS51" s="23">
        <v>10000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500</v>
      </c>
      <c r="BA51" s="19">
        <f>SUM(BB51+BF51+BI51+BK51+BN51)</f>
        <v>11886</v>
      </c>
      <c r="BB51" s="19">
        <f>SUM(BC51:BE51)</f>
        <v>0</v>
      </c>
      <c r="BC51" s="19">
        <v>0</v>
      </c>
      <c r="BD51" s="19">
        <v>0</v>
      </c>
      <c r="BE51" s="19">
        <v>0</v>
      </c>
      <c r="BF51" s="19">
        <f>SUM(BH51:BH51)</f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f t="shared" si="9"/>
        <v>0</v>
      </c>
      <c r="BL51" s="19">
        <v>0</v>
      </c>
      <c r="BM51" s="19">
        <v>0</v>
      </c>
      <c r="BN51" s="19">
        <f>SUM(BO51:BY51)</f>
        <v>11886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11886</v>
      </c>
      <c r="BY51" s="19">
        <v>0</v>
      </c>
      <c r="BZ51" s="19">
        <f>SUM(CA51+CO51)</f>
        <v>30705</v>
      </c>
      <c r="CA51" s="19">
        <f>SUM(CB51+CE51+CK51)</f>
        <v>30705</v>
      </c>
      <c r="CB51" s="19">
        <f t="shared" si="10"/>
        <v>30705</v>
      </c>
      <c r="CC51" s="19">
        <v>0</v>
      </c>
      <c r="CD51" s="23">
        <v>30705</v>
      </c>
      <c r="CE51" s="19">
        <f>SUM(CF51:CJ51)</f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f>SUM(CL51:CN51)</f>
        <v>0</v>
      </c>
      <c r="CL51" s="19">
        <v>0</v>
      </c>
      <c r="CM51" s="19">
        <v>0</v>
      </c>
      <c r="CN51" s="19"/>
      <c r="CO51" s="19">
        <v>0</v>
      </c>
      <c r="CP51" s="75"/>
      <c r="CQ51" s="75"/>
      <c r="CR51" s="75"/>
      <c r="CS51" s="19">
        <f t="shared" si="11"/>
        <v>0</v>
      </c>
      <c r="CT51" s="19">
        <f t="shared" si="12"/>
        <v>0</v>
      </c>
      <c r="CU51" s="19">
        <v>0</v>
      </c>
      <c r="CV51" s="20">
        <v>0</v>
      </c>
      <c r="CW51" s="52"/>
    </row>
    <row r="52" spans="1:101" s="58" customFormat="1" ht="15.6" x14ac:dyDescent="0.3">
      <c r="A52" s="104" t="s">
        <v>96</v>
      </c>
      <c r="B52" s="16" t="s">
        <v>1</v>
      </c>
      <c r="C52" s="17" t="s">
        <v>97</v>
      </c>
      <c r="D52" s="18">
        <f t="shared" ref="D52:AK52" si="66">SUM(D53)</f>
        <v>14653802</v>
      </c>
      <c r="E52" s="18">
        <f t="shared" si="66"/>
        <v>14573802</v>
      </c>
      <c r="F52" s="18">
        <f t="shared" si="66"/>
        <v>14573802</v>
      </c>
      <c r="G52" s="18">
        <f t="shared" si="66"/>
        <v>12097977</v>
      </c>
      <c r="H52" s="18">
        <f t="shared" si="66"/>
        <v>1203808</v>
      </c>
      <c r="I52" s="18">
        <f t="shared" si="66"/>
        <v>410000</v>
      </c>
      <c r="J52" s="18">
        <f t="shared" si="66"/>
        <v>0</v>
      </c>
      <c r="K52" s="18">
        <f t="shared" si="66"/>
        <v>0</v>
      </c>
      <c r="L52" s="18">
        <f t="shared" si="66"/>
        <v>0</v>
      </c>
      <c r="M52" s="18">
        <f t="shared" si="66"/>
        <v>0</v>
      </c>
      <c r="N52" s="18">
        <f t="shared" si="66"/>
        <v>350000</v>
      </c>
      <c r="O52" s="18">
        <f t="shared" si="66"/>
        <v>60000</v>
      </c>
      <c r="P52" s="18">
        <f t="shared" si="66"/>
        <v>9630</v>
      </c>
      <c r="Q52" s="18">
        <f t="shared" si="66"/>
        <v>9630</v>
      </c>
      <c r="R52" s="18">
        <f t="shared" si="66"/>
        <v>0</v>
      </c>
      <c r="S52" s="18">
        <f t="shared" si="66"/>
        <v>0</v>
      </c>
      <c r="T52" s="18">
        <f t="shared" si="66"/>
        <v>34186</v>
      </c>
      <c r="U52" s="18">
        <f t="shared" si="66"/>
        <v>104795</v>
      </c>
      <c r="V52" s="18">
        <f t="shared" si="66"/>
        <v>5000</v>
      </c>
      <c r="W52" s="18">
        <f t="shared" si="66"/>
        <v>56065</v>
      </c>
      <c r="X52" s="18">
        <f t="shared" si="66"/>
        <v>34187</v>
      </c>
      <c r="Y52" s="18">
        <f t="shared" si="66"/>
        <v>6219</v>
      </c>
      <c r="Z52" s="18">
        <f t="shared" si="66"/>
        <v>3324</v>
      </c>
      <c r="AA52" s="18">
        <f t="shared" si="66"/>
        <v>0</v>
      </c>
      <c r="AB52" s="18">
        <f t="shared" si="66"/>
        <v>0</v>
      </c>
      <c r="AC52" s="18">
        <f t="shared" si="66"/>
        <v>0</v>
      </c>
      <c r="AD52" s="18">
        <f t="shared" si="66"/>
        <v>0</v>
      </c>
      <c r="AE52" s="18">
        <f t="shared" si="66"/>
        <v>713406</v>
      </c>
      <c r="AF52" s="18">
        <f t="shared" si="66"/>
        <v>0</v>
      </c>
      <c r="AG52" s="18">
        <f t="shared" si="66"/>
        <v>0</v>
      </c>
      <c r="AH52" s="18">
        <f t="shared" si="66"/>
        <v>1000</v>
      </c>
      <c r="AI52" s="18">
        <f t="shared" si="66"/>
        <v>253000</v>
      </c>
      <c r="AJ52" s="18">
        <f t="shared" si="66"/>
        <v>0</v>
      </c>
      <c r="AK52" s="18">
        <f t="shared" si="66"/>
        <v>0</v>
      </c>
      <c r="AL52" s="18">
        <f t="shared" ref="AL52:CV52" si="67">SUM(AL53)</f>
        <v>0</v>
      </c>
      <c r="AM52" s="18">
        <f t="shared" si="67"/>
        <v>437</v>
      </c>
      <c r="AN52" s="18">
        <f t="shared" si="67"/>
        <v>9000</v>
      </c>
      <c r="AO52" s="18">
        <f t="shared" si="67"/>
        <v>57424</v>
      </c>
      <c r="AP52" s="18">
        <f t="shared" si="67"/>
        <v>0</v>
      </c>
      <c r="AQ52" s="18">
        <f t="shared" si="67"/>
        <v>0</v>
      </c>
      <c r="AR52" s="18">
        <f t="shared" si="67"/>
        <v>367545</v>
      </c>
      <c r="AS52" s="18">
        <f t="shared" si="67"/>
        <v>0</v>
      </c>
      <c r="AT52" s="18"/>
      <c r="AU52" s="18"/>
      <c r="AV52" s="18">
        <f t="shared" si="67"/>
        <v>0</v>
      </c>
      <c r="AW52" s="18">
        <f t="shared" si="67"/>
        <v>0</v>
      </c>
      <c r="AX52" s="18">
        <f t="shared" si="67"/>
        <v>0</v>
      </c>
      <c r="AY52" s="18"/>
      <c r="AZ52" s="18">
        <f t="shared" si="67"/>
        <v>25000</v>
      </c>
      <c r="BA52" s="18">
        <f t="shared" si="67"/>
        <v>0</v>
      </c>
      <c r="BB52" s="18">
        <f t="shared" si="67"/>
        <v>0</v>
      </c>
      <c r="BC52" s="18">
        <f t="shared" si="67"/>
        <v>0</v>
      </c>
      <c r="BD52" s="18">
        <f t="shared" si="67"/>
        <v>0</v>
      </c>
      <c r="BE52" s="18">
        <f t="shared" si="67"/>
        <v>0</v>
      </c>
      <c r="BF52" s="18">
        <f t="shared" si="67"/>
        <v>0</v>
      </c>
      <c r="BG52" s="18">
        <f t="shared" si="67"/>
        <v>0</v>
      </c>
      <c r="BH52" s="18">
        <f t="shared" si="67"/>
        <v>0</v>
      </c>
      <c r="BI52" s="18">
        <f t="shared" si="67"/>
        <v>0</v>
      </c>
      <c r="BJ52" s="18">
        <f t="shared" si="67"/>
        <v>0</v>
      </c>
      <c r="BK52" s="18">
        <f t="shared" si="67"/>
        <v>0</v>
      </c>
      <c r="BL52" s="18">
        <f t="shared" si="67"/>
        <v>0</v>
      </c>
      <c r="BM52" s="18">
        <f t="shared" si="67"/>
        <v>0</v>
      </c>
      <c r="BN52" s="18">
        <f t="shared" si="67"/>
        <v>0</v>
      </c>
      <c r="BO52" s="18">
        <f t="shared" si="67"/>
        <v>0</v>
      </c>
      <c r="BP52" s="18">
        <f t="shared" si="67"/>
        <v>0</v>
      </c>
      <c r="BQ52" s="18">
        <f t="shared" si="67"/>
        <v>0</v>
      </c>
      <c r="BR52" s="18">
        <f t="shared" si="67"/>
        <v>0</v>
      </c>
      <c r="BS52" s="18">
        <f t="shared" si="67"/>
        <v>0</v>
      </c>
      <c r="BT52" s="18">
        <f t="shared" si="67"/>
        <v>0</v>
      </c>
      <c r="BU52" s="18">
        <f t="shared" si="67"/>
        <v>0</v>
      </c>
      <c r="BV52" s="18">
        <f t="shared" si="67"/>
        <v>0</v>
      </c>
      <c r="BW52" s="18">
        <f t="shared" si="67"/>
        <v>0</v>
      </c>
      <c r="BX52" s="18">
        <f t="shared" si="67"/>
        <v>0</v>
      </c>
      <c r="BY52" s="18">
        <f t="shared" si="67"/>
        <v>0</v>
      </c>
      <c r="BZ52" s="18">
        <f t="shared" si="67"/>
        <v>80000</v>
      </c>
      <c r="CA52" s="18">
        <f t="shared" si="67"/>
        <v>80000</v>
      </c>
      <c r="CB52" s="18">
        <f t="shared" si="67"/>
        <v>80000</v>
      </c>
      <c r="CC52" s="18">
        <f t="shared" si="67"/>
        <v>0</v>
      </c>
      <c r="CD52" s="18">
        <f t="shared" si="67"/>
        <v>80000</v>
      </c>
      <c r="CE52" s="18">
        <f t="shared" si="67"/>
        <v>0</v>
      </c>
      <c r="CF52" s="18">
        <f t="shared" si="67"/>
        <v>0</v>
      </c>
      <c r="CG52" s="18">
        <f t="shared" si="67"/>
        <v>0</v>
      </c>
      <c r="CH52" s="18">
        <f t="shared" si="67"/>
        <v>0</v>
      </c>
      <c r="CI52" s="18">
        <f t="shared" si="67"/>
        <v>0</v>
      </c>
      <c r="CJ52" s="18">
        <f t="shared" si="67"/>
        <v>0</v>
      </c>
      <c r="CK52" s="18">
        <f t="shared" si="67"/>
        <v>0</v>
      </c>
      <c r="CL52" s="18">
        <f t="shared" si="67"/>
        <v>0</v>
      </c>
      <c r="CM52" s="18">
        <f t="shared" si="67"/>
        <v>0</v>
      </c>
      <c r="CN52" s="18"/>
      <c r="CO52" s="18">
        <f t="shared" si="67"/>
        <v>0</v>
      </c>
      <c r="CP52" s="74"/>
      <c r="CQ52" s="74"/>
      <c r="CR52" s="74"/>
      <c r="CS52" s="18">
        <f t="shared" si="67"/>
        <v>0</v>
      </c>
      <c r="CT52" s="18">
        <f t="shared" si="67"/>
        <v>0</v>
      </c>
      <c r="CU52" s="18">
        <f t="shared" si="67"/>
        <v>0</v>
      </c>
      <c r="CV52" s="46">
        <f t="shared" si="67"/>
        <v>0</v>
      </c>
      <c r="CW52" s="57"/>
    </row>
    <row r="53" spans="1:101" ht="15.6" x14ac:dyDescent="0.3">
      <c r="A53" s="105" t="s">
        <v>1</v>
      </c>
      <c r="B53" s="21" t="s">
        <v>98</v>
      </c>
      <c r="C53" s="22" t="s">
        <v>99</v>
      </c>
      <c r="D53" s="19">
        <f>SUM(E53+BZ53+CS53)</f>
        <v>14653802</v>
      </c>
      <c r="E53" s="19">
        <f>SUM(F53+BA53)</f>
        <v>14573802</v>
      </c>
      <c r="F53" s="19">
        <f>SUM(G53+H53+I53+P53+S53+T53+U53+AE53+AD53)</f>
        <v>14573802</v>
      </c>
      <c r="G53" s="23">
        <v>12097977</v>
      </c>
      <c r="H53" s="23">
        <v>1203808</v>
      </c>
      <c r="I53" s="19">
        <f t="shared" si="7"/>
        <v>410000</v>
      </c>
      <c r="J53" s="23">
        <v>0</v>
      </c>
      <c r="K53" s="23"/>
      <c r="L53" s="23"/>
      <c r="M53" s="23"/>
      <c r="N53" s="23">
        <v>350000</v>
      </c>
      <c r="O53" s="23">
        <v>60000</v>
      </c>
      <c r="P53" s="19">
        <f t="shared" si="8"/>
        <v>9630</v>
      </c>
      <c r="Q53" s="23">
        <v>9630</v>
      </c>
      <c r="R53" s="23">
        <v>0</v>
      </c>
      <c r="S53" s="23">
        <v>0</v>
      </c>
      <c r="T53" s="23">
        <v>34186</v>
      </c>
      <c r="U53" s="19">
        <f>SUM(V53:AC53)</f>
        <v>104795</v>
      </c>
      <c r="V53" s="23">
        <v>5000</v>
      </c>
      <c r="W53" s="23">
        <v>56065</v>
      </c>
      <c r="X53" s="23">
        <v>34187</v>
      </c>
      <c r="Y53" s="23">
        <v>6219</v>
      </c>
      <c r="Z53" s="23">
        <v>3324</v>
      </c>
      <c r="AA53" s="23">
        <v>0</v>
      </c>
      <c r="AB53" s="23">
        <v>0</v>
      </c>
      <c r="AC53" s="23">
        <v>0</v>
      </c>
      <c r="AD53" s="19">
        <v>0</v>
      </c>
      <c r="AE53" s="19">
        <f>SUM(AF53:AZ53)</f>
        <v>713406</v>
      </c>
      <c r="AF53" s="19">
        <v>0</v>
      </c>
      <c r="AG53" s="19">
        <v>0</v>
      </c>
      <c r="AH53" s="23">
        <v>1000</v>
      </c>
      <c r="AI53" s="23">
        <v>253000</v>
      </c>
      <c r="AJ53" s="23">
        <v>0</v>
      </c>
      <c r="AK53" s="23">
        <v>0</v>
      </c>
      <c r="AL53" s="23">
        <v>0</v>
      </c>
      <c r="AM53" s="23">
        <v>437</v>
      </c>
      <c r="AN53" s="23">
        <v>9000</v>
      </c>
      <c r="AO53" s="23">
        <v>57424</v>
      </c>
      <c r="AP53" s="23">
        <v>0</v>
      </c>
      <c r="AQ53" s="23">
        <v>0</v>
      </c>
      <c r="AR53" s="23">
        <v>367545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25000</v>
      </c>
      <c r="BA53" s="19">
        <f>SUM(BB53+BF53+BI53+BK53+BN53)</f>
        <v>0</v>
      </c>
      <c r="BB53" s="19">
        <f>SUM(BC53:BE53)</f>
        <v>0</v>
      </c>
      <c r="BC53" s="19">
        <v>0</v>
      </c>
      <c r="BD53" s="19">
        <v>0</v>
      </c>
      <c r="BE53" s="19">
        <v>0</v>
      </c>
      <c r="BF53" s="19">
        <f>SUM(BH53:BH53)</f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f t="shared" si="9"/>
        <v>0</v>
      </c>
      <c r="BL53" s="19">
        <v>0</v>
      </c>
      <c r="BM53" s="19">
        <v>0</v>
      </c>
      <c r="BN53" s="19">
        <f>SUM(BO53:BY53)</f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f>SUM(CA53+CO53)</f>
        <v>80000</v>
      </c>
      <c r="CA53" s="19">
        <f>SUM(CB53+CE53+CK53)</f>
        <v>80000</v>
      </c>
      <c r="CB53" s="19">
        <f t="shared" si="10"/>
        <v>80000</v>
      </c>
      <c r="CC53" s="19">
        <v>0</v>
      </c>
      <c r="CD53" s="23">
        <v>80000</v>
      </c>
      <c r="CE53" s="19">
        <f>SUM(CF53:CJ53)</f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f>SUM(CL53:CN53)</f>
        <v>0</v>
      </c>
      <c r="CL53" s="19">
        <v>0</v>
      </c>
      <c r="CM53" s="19">
        <v>0</v>
      </c>
      <c r="CN53" s="19"/>
      <c r="CO53" s="19">
        <v>0</v>
      </c>
      <c r="CP53" s="75"/>
      <c r="CQ53" s="75"/>
      <c r="CR53" s="75"/>
      <c r="CS53" s="19">
        <f t="shared" si="11"/>
        <v>0</v>
      </c>
      <c r="CT53" s="19">
        <f t="shared" si="12"/>
        <v>0</v>
      </c>
      <c r="CU53" s="19">
        <v>0</v>
      </c>
      <c r="CV53" s="20">
        <v>0</v>
      </c>
      <c r="CW53" s="52"/>
    </row>
    <row r="54" spans="1:101" s="58" customFormat="1" ht="15.6" x14ac:dyDescent="0.3">
      <c r="A54" s="104" t="s">
        <v>100</v>
      </c>
      <c r="B54" s="16" t="s">
        <v>1</v>
      </c>
      <c r="C54" s="17" t="s">
        <v>101</v>
      </c>
      <c r="D54" s="18">
        <f t="shared" ref="D54:AK54" si="68">SUM(D55)</f>
        <v>31699919</v>
      </c>
      <c r="E54" s="18">
        <f t="shared" si="68"/>
        <v>30899919</v>
      </c>
      <c r="F54" s="18">
        <f t="shared" si="68"/>
        <v>30899919</v>
      </c>
      <c r="G54" s="18">
        <f t="shared" si="68"/>
        <v>25380271</v>
      </c>
      <c r="H54" s="18">
        <f t="shared" si="68"/>
        <v>3349246</v>
      </c>
      <c r="I54" s="18">
        <f t="shared" si="68"/>
        <v>675163</v>
      </c>
      <c r="J54" s="18">
        <f t="shared" si="68"/>
        <v>0</v>
      </c>
      <c r="K54" s="18">
        <f t="shared" si="68"/>
        <v>0</v>
      </c>
      <c r="L54" s="18">
        <f t="shared" si="68"/>
        <v>0</v>
      </c>
      <c r="M54" s="18">
        <f t="shared" si="68"/>
        <v>0</v>
      </c>
      <c r="N54" s="18">
        <f t="shared" si="68"/>
        <v>350000</v>
      </c>
      <c r="O54" s="18">
        <f t="shared" si="68"/>
        <v>325163</v>
      </c>
      <c r="P54" s="18">
        <f t="shared" si="68"/>
        <v>0</v>
      </c>
      <c r="Q54" s="18">
        <f t="shared" si="68"/>
        <v>0</v>
      </c>
      <c r="R54" s="18">
        <f t="shared" si="68"/>
        <v>0</v>
      </c>
      <c r="S54" s="18">
        <f t="shared" si="68"/>
        <v>0</v>
      </c>
      <c r="T54" s="18">
        <f t="shared" si="68"/>
        <v>307545</v>
      </c>
      <c r="U54" s="18">
        <f t="shared" si="68"/>
        <v>343109</v>
      </c>
      <c r="V54" s="18">
        <f t="shared" si="68"/>
        <v>80000</v>
      </c>
      <c r="W54" s="18">
        <f t="shared" si="68"/>
        <v>92195</v>
      </c>
      <c r="X54" s="18">
        <f t="shared" si="68"/>
        <v>101991</v>
      </c>
      <c r="Y54" s="18">
        <f t="shared" si="68"/>
        <v>29374</v>
      </c>
      <c r="Z54" s="18">
        <f t="shared" si="68"/>
        <v>10500</v>
      </c>
      <c r="AA54" s="18">
        <f t="shared" si="68"/>
        <v>0</v>
      </c>
      <c r="AB54" s="18">
        <f t="shared" si="68"/>
        <v>0</v>
      </c>
      <c r="AC54" s="18">
        <f t="shared" si="68"/>
        <v>29049</v>
      </c>
      <c r="AD54" s="18">
        <f t="shared" si="68"/>
        <v>0</v>
      </c>
      <c r="AE54" s="18">
        <f t="shared" si="68"/>
        <v>844585</v>
      </c>
      <c r="AF54" s="18">
        <f t="shared" si="68"/>
        <v>0</v>
      </c>
      <c r="AG54" s="18">
        <f t="shared" si="68"/>
        <v>0</v>
      </c>
      <c r="AH54" s="18">
        <f t="shared" si="68"/>
        <v>10000</v>
      </c>
      <c r="AI54" s="18">
        <f t="shared" si="68"/>
        <v>115000</v>
      </c>
      <c r="AJ54" s="18">
        <f t="shared" si="68"/>
        <v>0</v>
      </c>
      <c r="AK54" s="18">
        <f t="shared" si="68"/>
        <v>3000</v>
      </c>
      <c r="AL54" s="18">
        <f t="shared" ref="AL54:CV54" si="69">SUM(AL55)</f>
        <v>0</v>
      </c>
      <c r="AM54" s="18">
        <f t="shared" si="69"/>
        <v>1500</v>
      </c>
      <c r="AN54" s="18">
        <f t="shared" si="69"/>
        <v>55000</v>
      </c>
      <c r="AO54" s="18">
        <f t="shared" si="69"/>
        <v>5238</v>
      </c>
      <c r="AP54" s="18">
        <f t="shared" si="69"/>
        <v>0</v>
      </c>
      <c r="AQ54" s="18">
        <f t="shared" si="69"/>
        <v>0</v>
      </c>
      <c r="AR54" s="18">
        <f t="shared" si="69"/>
        <v>643347</v>
      </c>
      <c r="AS54" s="18">
        <f t="shared" si="69"/>
        <v>0</v>
      </c>
      <c r="AT54" s="18"/>
      <c r="AU54" s="18"/>
      <c r="AV54" s="18">
        <f t="shared" si="69"/>
        <v>0</v>
      </c>
      <c r="AW54" s="18">
        <f t="shared" si="69"/>
        <v>0</v>
      </c>
      <c r="AX54" s="18">
        <f t="shared" si="69"/>
        <v>6500</v>
      </c>
      <c r="AY54" s="18"/>
      <c r="AZ54" s="18">
        <f t="shared" si="69"/>
        <v>5000</v>
      </c>
      <c r="BA54" s="18">
        <f t="shared" si="69"/>
        <v>0</v>
      </c>
      <c r="BB54" s="18">
        <f t="shared" si="69"/>
        <v>0</v>
      </c>
      <c r="BC54" s="18">
        <f t="shared" si="69"/>
        <v>0</v>
      </c>
      <c r="BD54" s="18">
        <f t="shared" si="69"/>
        <v>0</v>
      </c>
      <c r="BE54" s="18">
        <f t="shared" si="69"/>
        <v>0</v>
      </c>
      <c r="BF54" s="18">
        <f t="shared" si="69"/>
        <v>0</v>
      </c>
      <c r="BG54" s="18">
        <f t="shared" si="69"/>
        <v>0</v>
      </c>
      <c r="BH54" s="18">
        <f t="shared" si="69"/>
        <v>0</v>
      </c>
      <c r="BI54" s="18">
        <f t="shared" si="69"/>
        <v>0</v>
      </c>
      <c r="BJ54" s="18">
        <f t="shared" si="69"/>
        <v>0</v>
      </c>
      <c r="BK54" s="18">
        <f t="shared" si="69"/>
        <v>0</v>
      </c>
      <c r="BL54" s="18">
        <f t="shared" si="69"/>
        <v>0</v>
      </c>
      <c r="BM54" s="18">
        <f t="shared" si="69"/>
        <v>0</v>
      </c>
      <c r="BN54" s="18">
        <f t="shared" ref="AL54:CV56" si="70">SUM(BN55)</f>
        <v>0</v>
      </c>
      <c r="BO54" s="18">
        <f t="shared" si="69"/>
        <v>0</v>
      </c>
      <c r="BP54" s="18">
        <f t="shared" si="69"/>
        <v>0</v>
      </c>
      <c r="BQ54" s="18">
        <f t="shared" si="69"/>
        <v>0</v>
      </c>
      <c r="BR54" s="18">
        <f t="shared" si="69"/>
        <v>0</v>
      </c>
      <c r="BS54" s="18">
        <f t="shared" si="69"/>
        <v>0</v>
      </c>
      <c r="BT54" s="18">
        <f t="shared" si="69"/>
        <v>0</v>
      </c>
      <c r="BU54" s="18">
        <f t="shared" si="69"/>
        <v>0</v>
      </c>
      <c r="BV54" s="18">
        <f t="shared" si="69"/>
        <v>0</v>
      </c>
      <c r="BW54" s="18">
        <f t="shared" si="69"/>
        <v>0</v>
      </c>
      <c r="BX54" s="18">
        <f t="shared" si="69"/>
        <v>0</v>
      </c>
      <c r="BY54" s="18">
        <f t="shared" si="69"/>
        <v>0</v>
      </c>
      <c r="BZ54" s="18">
        <f t="shared" si="69"/>
        <v>800000</v>
      </c>
      <c r="CA54" s="18">
        <f t="shared" si="69"/>
        <v>800000</v>
      </c>
      <c r="CB54" s="18">
        <f t="shared" si="69"/>
        <v>800000</v>
      </c>
      <c r="CC54" s="18">
        <f t="shared" si="69"/>
        <v>0</v>
      </c>
      <c r="CD54" s="18">
        <f t="shared" si="69"/>
        <v>800000</v>
      </c>
      <c r="CE54" s="18">
        <f t="shared" si="69"/>
        <v>0</v>
      </c>
      <c r="CF54" s="18">
        <f t="shared" si="69"/>
        <v>0</v>
      </c>
      <c r="CG54" s="18">
        <f t="shared" si="69"/>
        <v>0</v>
      </c>
      <c r="CH54" s="18">
        <f t="shared" si="69"/>
        <v>0</v>
      </c>
      <c r="CI54" s="18">
        <f t="shared" si="69"/>
        <v>0</v>
      </c>
      <c r="CJ54" s="18">
        <f t="shared" si="69"/>
        <v>0</v>
      </c>
      <c r="CK54" s="18">
        <f t="shared" si="69"/>
        <v>0</v>
      </c>
      <c r="CL54" s="18">
        <f t="shared" si="69"/>
        <v>0</v>
      </c>
      <c r="CM54" s="18">
        <f t="shared" si="69"/>
        <v>0</v>
      </c>
      <c r="CN54" s="18"/>
      <c r="CO54" s="18">
        <f t="shared" si="69"/>
        <v>0</v>
      </c>
      <c r="CP54" s="74"/>
      <c r="CQ54" s="74"/>
      <c r="CR54" s="74"/>
      <c r="CS54" s="18">
        <f t="shared" si="69"/>
        <v>0</v>
      </c>
      <c r="CT54" s="18">
        <f t="shared" si="69"/>
        <v>0</v>
      </c>
      <c r="CU54" s="18">
        <f t="shared" si="69"/>
        <v>0</v>
      </c>
      <c r="CV54" s="46">
        <f t="shared" si="69"/>
        <v>0</v>
      </c>
      <c r="CW54" s="57"/>
    </row>
    <row r="55" spans="1:101" ht="31.2" x14ac:dyDescent="0.3">
      <c r="A55" s="105" t="s">
        <v>1</v>
      </c>
      <c r="B55" s="21" t="s">
        <v>102</v>
      </c>
      <c r="C55" s="22" t="s">
        <v>492</v>
      </c>
      <c r="D55" s="19">
        <f>SUM(E55+BZ55+CS55)</f>
        <v>31699919</v>
      </c>
      <c r="E55" s="19">
        <f>SUM(F55+BA55)</f>
        <v>30899919</v>
      </c>
      <c r="F55" s="19">
        <f>SUM(G55+H55+I55+P55+S55+T55+U55+AE55+AD55)</f>
        <v>30899919</v>
      </c>
      <c r="G55" s="23">
        <v>25380271</v>
      </c>
      <c r="H55" s="23">
        <v>3349246</v>
      </c>
      <c r="I55" s="19">
        <f t="shared" si="7"/>
        <v>675163</v>
      </c>
      <c r="J55" s="23">
        <v>0</v>
      </c>
      <c r="K55" s="23"/>
      <c r="L55" s="23"/>
      <c r="M55" s="23"/>
      <c r="N55" s="23">
        <v>350000</v>
      </c>
      <c r="O55" s="23">
        <v>325163</v>
      </c>
      <c r="P55" s="19">
        <f t="shared" si="8"/>
        <v>0</v>
      </c>
      <c r="Q55" s="23">
        <v>0</v>
      </c>
      <c r="R55" s="23">
        <v>0</v>
      </c>
      <c r="S55" s="23">
        <v>0</v>
      </c>
      <c r="T55" s="23">
        <v>307545</v>
      </c>
      <c r="U55" s="19">
        <f>SUM(V55:AC55)</f>
        <v>343109</v>
      </c>
      <c r="V55" s="23">
        <v>80000</v>
      </c>
      <c r="W55" s="23">
        <v>92195</v>
      </c>
      <c r="X55" s="23">
        <v>101991</v>
      </c>
      <c r="Y55" s="23">
        <v>29374</v>
      </c>
      <c r="Z55" s="23">
        <v>10500</v>
      </c>
      <c r="AA55" s="23">
        <v>0</v>
      </c>
      <c r="AB55" s="23">
        <v>0</v>
      </c>
      <c r="AC55" s="23">
        <v>29049</v>
      </c>
      <c r="AD55" s="19">
        <v>0</v>
      </c>
      <c r="AE55" s="19">
        <f>SUM(AF55:AZ55)</f>
        <v>844585</v>
      </c>
      <c r="AF55" s="19">
        <v>0</v>
      </c>
      <c r="AG55" s="19">
        <v>0</v>
      </c>
      <c r="AH55" s="23">
        <v>10000</v>
      </c>
      <c r="AI55" s="23">
        <v>115000</v>
      </c>
      <c r="AJ55" s="23">
        <v>0</v>
      </c>
      <c r="AK55" s="23">
        <v>3000</v>
      </c>
      <c r="AL55" s="23">
        <v>0</v>
      </c>
      <c r="AM55" s="23">
        <v>1500</v>
      </c>
      <c r="AN55" s="23">
        <v>55000</v>
      </c>
      <c r="AO55" s="23">
        <v>5238</v>
      </c>
      <c r="AP55" s="23">
        <v>0</v>
      </c>
      <c r="AQ55" s="23">
        <v>0</v>
      </c>
      <c r="AR55" s="23">
        <v>643347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6500</v>
      </c>
      <c r="AY55" s="23">
        <v>0</v>
      </c>
      <c r="AZ55" s="23">
        <v>5000</v>
      </c>
      <c r="BA55" s="19">
        <f>SUM(BB55+BF55+BI55+BK55+BN55)</f>
        <v>0</v>
      </c>
      <c r="BB55" s="19">
        <f>SUM(BC55:BE55)</f>
        <v>0</v>
      </c>
      <c r="BC55" s="19">
        <v>0</v>
      </c>
      <c r="BD55" s="19">
        <v>0</v>
      </c>
      <c r="BE55" s="19">
        <v>0</v>
      </c>
      <c r="BF55" s="19">
        <f>SUM(BH55:BH55)</f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f t="shared" si="9"/>
        <v>0</v>
      </c>
      <c r="BL55" s="19">
        <v>0</v>
      </c>
      <c r="BM55" s="19">
        <v>0</v>
      </c>
      <c r="BN55" s="19">
        <f>SUM(BO55:BY55)</f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f>SUM(CA55+CO55)</f>
        <v>800000</v>
      </c>
      <c r="CA55" s="19">
        <f>SUM(CB55+CE55+CK55)</f>
        <v>800000</v>
      </c>
      <c r="CB55" s="19">
        <f t="shared" si="10"/>
        <v>800000</v>
      </c>
      <c r="CC55" s="19">
        <v>0</v>
      </c>
      <c r="CD55" s="23">
        <v>800000</v>
      </c>
      <c r="CE55" s="19">
        <f>SUM(CF55:CJ55)</f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f>SUM(CL55:CN55)</f>
        <v>0</v>
      </c>
      <c r="CL55" s="19"/>
      <c r="CM55" s="23"/>
      <c r="CN55" s="19"/>
      <c r="CO55" s="19">
        <v>0</v>
      </c>
      <c r="CP55" s="75"/>
      <c r="CQ55" s="75"/>
      <c r="CR55" s="75"/>
      <c r="CS55" s="19">
        <f t="shared" si="11"/>
        <v>0</v>
      </c>
      <c r="CT55" s="19">
        <f t="shared" si="12"/>
        <v>0</v>
      </c>
      <c r="CU55" s="19">
        <v>0</v>
      </c>
      <c r="CV55" s="20">
        <v>0</v>
      </c>
      <c r="CW55" s="52"/>
    </row>
    <row r="56" spans="1:101" s="58" customFormat="1" ht="15.6" x14ac:dyDescent="0.3">
      <c r="A56" s="104" t="s">
        <v>103</v>
      </c>
      <c r="B56" s="16" t="s">
        <v>1</v>
      </c>
      <c r="C56" s="17" t="s">
        <v>104</v>
      </c>
      <c r="D56" s="18">
        <f t="shared" ref="D56:AK56" si="71">SUM(D57)</f>
        <v>6931741</v>
      </c>
      <c r="E56" s="18">
        <f t="shared" si="71"/>
        <v>6911741</v>
      </c>
      <c r="F56" s="18">
        <f t="shared" si="71"/>
        <v>6884136</v>
      </c>
      <c r="G56" s="18">
        <f t="shared" si="71"/>
        <v>5536651</v>
      </c>
      <c r="H56" s="18">
        <f t="shared" si="71"/>
        <v>542012</v>
      </c>
      <c r="I56" s="18">
        <f t="shared" si="71"/>
        <v>390617</v>
      </c>
      <c r="J56" s="18">
        <f t="shared" si="71"/>
        <v>0</v>
      </c>
      <c r="K56" s="18">
        <f t="shared" si="71"/>
        <v>0</v>
      </c>
      <c r="L56" s="18">
        <f t="shared" si="71"/>
        <v>0</v>
      </c>
      <c r="M56" s="18">
        <f t="shared" si="71"/>
        <v>0</v>
      </c>
      <c r="N56" s="18">
        <f t="shared" si="71"/>
        <v>334240</v>
      </c>
      <c r="O56" s="18">
        <f t="shared" si="71"/>
        <v>56377</v>
      </c>
      <c r="P56" s="18">
        <f t="shared" si="71"/>
        <v>0</v>
      </c>
      <c r="Q56" s="18">
        <f t="shared" si="71"/>
        <v>0</v>
      </c>
      <c r="R56" s="18">
        <f t="shared" si="71"/>
        <v>0</v>
      </c>
      <c r="S56" s="18">
        <f t="shared" si="71"/>
        <v>0</v>
      </c>
      <c r="T56" s="18">
        <f t="shared" si="71"/>
        <v>87069</v>
      </c>
      <c r="U56" s="18">
        <f t="shared" si="71"/>
        <v>68800</v>
      </c>
      <c r="V56" s="18">
        <f t="shared" si="71"/>
        <v>22889</v>
      </c>
      <c r="W56" s="18">
        <f t="shared" si="71"/>
        <v>0</v>
      </c>
      <c r="X56" s="18">
        <f t="shared" si="71"/>
        <v>32944</v>
      </c>
      <c r="Y56" s="18">
        <f t="shared" si="71"/>
        <v>3780</v>
      </c>
      <c r="Z56" s="18">
        <f t="shared" si="71"/>
        <v>0</v>
      </c>
      <c r="AA56" s="18">
        <f t="shared" si="71"/>
        <v>0</v>
      </c>
      <c r="AB56" s="18">
        <f t="shared" si="71"/>
        <v>0</v>
      </c>
      <c r="AC56" s="18">
        <f t="shared" si="71"/>
        <v>9187</v>
      </c>
      <c r="AD56" s="18">
        <f t="shared" si="71"/>
        <v>0</v>
      </c>
      <c r="AE56" s="18">
        <f t="shared" si="71"/>
        <v>258987</v>
      </c>
      <c r="AF56" s="18">
        <f t="shared" si="71"/>
        <v>0</v>
      </c>
      <c r="AG56" s="18">
        <f t="shared" si="71"/>
        <v>0</v>
      </c>
      <c r="AH56" s="18">
        <f t="shared" si="71"/>
        <v>11250</v>
      </c>
      <c r="AI56" s="18">
        <f t="shared" si="71"/>
        <v>26250</v>
      </c>
      <c r="AJ56" s="18">
        <f t="shared" si="71"/>
        <v>0</v>
      </c>
      <c r="AK56" s="18">
        <f t="shared" si="71"/>
        <v>3750</v>
      </c>
      <c r="AL56" s="18">
        <f t="shared" si="70"/>
        <v>0</v>
      </c>
      <c r="AM56" s="18">
        <f t="shared" si="70"/>
        <v>450</v>
      </c>
      <c r="AN56" s="18">
        <f t="shared" si="70"/>
        <v>0</v>
      </c>
      <c r="AO56" s="18">
        <f t="shared" si="70"/>
        <v>33756</v>
      </c>
      <c r="AP56" s="18">
        <f t="shared" si="70"/>
        <v>0</v>
      </c>
      <c r="AQ56" s="18">
        <f t="shared" si="70"/>
        <v>0</v>
      </c>
      <c r="AR56" s="18">
        <f t="shared" si="70"/>
        <v>46994</v>
      </c>
      <c r="AS56" s="18">
        <f t="shared" si="70"/>
        <v>10137</v>
      </c>
      <c r="AT56" s="18"/>
      <c r="AU56" s="18"/>
      <c r="AV56" s="18">
        <f t="shared" si="70"/>
        <v>0</v>
      </c>
      <c r="AW56" s="18">
        <f t="shared" si="70"/>
        <v>0</v>
      </c>
      <c r="AX56" s="18">
        <f t="shared" si="70"/>
        <v>56400</v>
      </c>
      <c r="AY56" s="18"/>
      <c r="AZ56" s="18">
        <f t="shared" si="70"/>
        <v>70000</v>
      </c>
      <c r="BA56" s="18">
        <f t="shared" si="70"/>
        <v>27605</v>
      </c>
      <c r="BB56" s="18">
        <f t="shared" si="70"/>
        <v>0</v>
      </c>
      <c r="BC56" s="18">
        <f t="shared" si="70"/>
        <v>0</v>
      </c>
      <c r="BD56" s="18">
        <f t="shared" si="70"/>
        <v>0</v>
      </c>
      <c r="BE56" s="18">
        <f t="shared" si="70"/>
        <v>0</v>
      </c>
      <c r="BF56" s="18">
        <f t="shared" si="70"/>
        <v>0</v>
      </c>
      <c r="BG56" s="18">
        <f t="shared" si="70"/>
        <v>0</v>
      </c>
      <c r="BH56" s="18">
        <f t="shared" si="70"/>
        <v>0</v>
      </c>
      <c r="BI56" s="18">
        <f t="shared" si="70"/>
        <v>0</v>
      </c>
      <c r="BJ56" s="18">
        <f t="shared" si="70"/>
        <v>0</v>
      </c>
      <c r="BK56" s="18">
        <f t="shared" si="70"/>
        <v>0</v>
      </c>
      <c r="BL56" s="18">
        <f t="shared" si="70"/>
        <v>0</v>
      </c>
      <c r="BM56" s="18">
        <f t="shared" si="70"/>
        <v>0</v>
      </c>
      <c r="BN56" s="18">
        <f t="shared" si="70"/>
        <v>27605</v>
      </c>
      <c r="BO56" s="18">
        <f t="shared" si="70"/>
        <v>0</v>
      </c>
      <c r="BP56" s="18">
        <f t="shared" si="70"/>
        <v>0</v>
      </c>
      <c r="BQ56" s="18">
        <f t="shared" si="70"/>
        <v>0</v>
      </c>
      <c r="BR56" s="18">
        <f t="shared" si="70"/>
        <v>0</v>
      </c>
      <c r="BS56" s="18">
        <f t="shared" si="70"/>
        <v>0</v>
      </c>
      <c r="BT56" s="18">
        <f t="shared" si="70"/>
        <v>0</v>
      </c>
      <c r="BU56" s="18">
        <f t="shared" si="70"/>
        <v>0</v>
      </c>
      <c r="BV56" s="18">
        <f t="shared" si="70"/>
        <v>0</v>
      </c>
      <c r="BW56" s="18">
        <f t="shared" si="70"/>
        <v>0</v>
      </c>
      <c r="BX56" s="18">
        <f t="shared" si="70"/>
        <v>27605</v>
      </c>
      <c r="BY56" s="18">
        <f t="shared" si="70"/>
        <v>0</v>
      </c>
      <c r="BZ56" s="18">
        <f t="shared" si="70"/>
        <v>20000</v>
      </c>
      <c r="CA56" s="18">
        <f t="shared" si="70"/>
        <v>20000</v>
      </c>
      <c r="CB56" s="18">
        <f t="shared" si="70"/>
        <v>20000</v>
      </c>
      <c r="CC56" s="18">
        <f t="shared" si="70"/>
        <v>0</v>
      </c>
      <c r="CD56" s="18">
        <f t="shared" si="70"/>
        <v>20000</v>
      </c>
      <c r="CE56" s="18">
        <f t="shared" si="70"/>
        <v>0</v>
      </c>
      <c r="CF56" s="18">
        <f t="shared" si="70"/>
        <v>0</v>
      </c>
      <c r="CG56" s="18">
        <f t="shared" si="70"/>
        <v>0</v>
      </c>
      <c r="CH56" s="18">
        <f t="shared" si="70"/>
        <v>0</v>
      </c>
      <c r="CI56" s="18">
        <f t="shared" si="70"/>
        <v>0</v>
      </c>
      <c r="CJ56" s="18">
        <f t="shared" si="70"/>
        <v>0</v>
      </c>
      <c r="CK56" s="18">
        <f t="shared" si="70"/>
        <v>0</v>
      </c>
      <c r="CL56" s="18">
        <f t="shared" si="70"/>
        <v>0</v>
      </c>
      <c r="CM56" s="18">
        <f t="shared" si="70"/>
        <v>0</v>
      </c>
      <c r="CN56" s="18"/>
      <c r="CO56" s="18">
        <f t="shared" si="70"/>
        <v>0</v>
      </c>
      <c r="CP56" s="74"/>
      <c r="CQ56" s="74"/>
      <c r="CR56" s="74"/>
      <c r="CS56" s="18">
        <f t="shared" si="70"/>
        <v>0</v>
      </c>
      <c r="CT56" s="18">
        <f t="shared" si="70"/>
        <v>0</v>
      </c>
      <c r="CU56" s="18">
        <f t="shared" si="70"/>
        <v>0</v>
      </c>
      <c r="CV56" s="46">
        <f t="shared" si="70"/>
        <v>0</v>
      </c>
      <c r="CW56" s="57"/>
    </row>
    <row r="57" spans="1:101" ht="15.6" x14ac:dyDescent="0.3">
      <c r="A57" s="105" t="s">
        <v>1</v>
      </c>
      <c r="B57" s="21" t="s">
        <v>105</v>
      </c>
      <c r="C57" s="22" t="s">
        <v>106</v>
      </c>
      <c r="D57" s="19">
        <f>SUM(E57+BZ57+CS57)</f>
        <v>6931741</v>
      </c>
      <c r="E57" s="19">
        <f>SUM(F57+BA57)</f>
        <v>6911741</v>
      </c>
      <c r="F57" s="19">
        <f>SUM(G57+H57+I57+P57+S57+T57+U57+AE57+AD57)</f>
        <v>6884136</v>
      </c>
      <c r="G57" s="23">
        <f>4838651+698000</f>
        <v>5536651</v>
      </c>
      <c r="H57" s="23">
        <v>542012</v>
      </c>
      <c r="I57" s="19">
        <f t="shared" si="7"/>
        <v>390617</v>
      </c>
      <c r="J57" s="23">
        <v>0</v>
      </c>
      <c r="K57" s="19">
        <v>0</v>
      </c>
      <c r="L57" s="19">
        <v>0</v>
      </c>
      <c r="M57" s="19">
        <v>0</v>
      </c>
      <c r="N57" s="23">
        <v>334240</v>
      </c>
      <c r="O57" s="23">
        <v>56377</v>
      </c>
      <c r="P57" s="19">
        <f t="shared" si="8"/>
        <v>0</v>
      </c>
      <c r="Q57" s="19">
        <v>0</v>
      </c>
      <c r="R57" s="19">
        <v>0</v>
      </c>
      <c r="S57" s="19">
        <v>0</v>
      </c>
      <c r="T57" s="23">
        <v>87069</v>
      </c>
      <c r="U57" s="19">
        <f>SUM(V57:AC57)</f>
        <v>68800</v>
      </c>
      <c r="V57" s="23">
        <v>22889</v>
      </c>
      <c r="W57" s="23">
        <v>0</v>
      </c>
      <c r="X57" s="23">
        <v>32944</v>
      </c>
      <c r="Y57" s="23">
        <v>3780</v>
      </c>
      <c r="Z57" s="23">
        <v>0</v>
      </c>
      <c r="AA57" s="23">
        <v>0</v>
      </c>
      <c r="AB57" s="23">
        <v>0</v>
      </c>
      <c r="AC57" s="23">
        <v>9187</v>
      </c>
      <c r="AD57" s="19">
        <v>0</v>
      </c>
      <c r="AE57" s="19">
        <f>SUM(AF57:AZ57)</f>
        <v>258987</v>
      </c>
      <c r="AF57" s="19">
        <v>0</v>
      </c>
      <c r="AG57" s="19">
        <v>0</v>
      </c>
      <c r="AH57" s="23">
        <v>11250</v>
      </c>
      <c r="AI57" s="23">
        <v>26250</v>
      </c>
      <c r="AJ57" s="23">
        <v>0</v>
      </c>
      <c r="AK57" s="23">
        <v>3750</v>
      </c>
      <c r="AL57" s="23">
        <v>0</v>
      </c>
      <c r="AM57" s="23">
        <v>450</v>
      </c>
      <c r="AN57" s="23">
        <v>0</v>
      </c>
      <c r="AO57" s="23">
        <v>33756</v>
      </c>
      <c r="AP57" s="23">
        <v>0</v>
      </c>
      <c r="AQ57" s="23">
        <v>0</v>
      </c>
      <c r="AR57" s="23">
        <v>46994</v>
      </c>
      <c r="AS57" s="23">
        <v>10137</v>
      </c>
      <c r="AT57" s="23">
        <v>0</v>
      </c>
      <c r="AU57" s="23">
        <v>0</v>
      </c>
      <c r="AV57" s="23">
        <v>0</v>
      </c>
      <c r="AW57" s="23">
        <v>0</v>
      </c>
      <c r="AX57" s="23">
        <v>56400</v>
      </c>
      <c r="AY57" s="23">
        <v>0</v>
      </c>
      <c r="AZ57" s="23">
        <v>70000</v>
      </c>
      <c r="BA57" s="19">
        <f>SUM(BB57+BF57+BI57+BK57+BN57)</f>
        <v>27605</v>
      </c>
      <c r="BB57" s="19">
        <f>SUM(BC57:BE57)</f>
        <v>0</v>
      </c>
      <c r="BC57" s="19">
        <v>0</v>
      </c>
      <c r="BD57" s="19">
        <v>0</v>
      </c>
      <c r="BE57" s="19">
        <v>0</v>
      </c>
      <c r="BF57" s="19">
        <f>SUM(BH57:BH57)</f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f t="shared" si="9"/>
        <v>0</v>
      </c>
      <c r="BL57" s="19">
        <v>0</v>
      </c>
      <c r="BM57" s="19">
        <v>0</v>
      </c>
      <c r="BN57" s="19">
        <f>SUM(BO57:BY57)</f>
        <v>27605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84">
        <v>27605</v>
      </c>
      <c r="BY57" s="19">
        <v>0</v>
      </c>
      <c r="BZ57" s="19">
        <f>SUM(CA57+CO57)</f>
        <v>20000</v>
      </c>
      <c r="CA57" s="19">
        <f>SUM(CB57+CE57+CK57)</f>
        <v>20000</v>
      </c>
      <c r="CB57" s="19">
        <f t="shared" si="10"/>
        <v>20000</v>
      </c>
      <c r="CC57" s="19">
        <v>0</v>
      </c>
      <c r="CD57" s="23">
        <v>20000</v>
      </c>
      <c r="CE57" s="19">
        <f>SUM(CF57:CJ57)</f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f>SUM(CL57:CN57)</f>
        <v>0</v>
      </c>
      <c r="CL57" s="19">
        <v>0</v>
      </c>
      <c r="CM57" s="19">
        <v>0</v>
      </c>
      <c r="CN57" s="19"/>
      <c r="CO57" s="19">
        <v>0</v>
      </c>
      <c r="CP57" s="75"/>
      <c r="CQ57" s="75"/>
      <c r="CR57" s="75"/>
      <c r="CS57" s="19">
        <f t="shared" si="11"/>
        <v>0</v>
      </c>
      <c r="CT57" s="19">
        <f t="shared" si="12"/>
        <v>0</v>
      </c>
      <c r="CU57" s="19">
        <v>0</v>
      </c>
      <c r="CV57" s="20">
        <v>0</v>
      </c>
      <c r="CW57" s="52"/>
    </row>
    <row r="58" spans="1:101" s="58" customFormat="1" ht="15.6" x14ac:dyDescent="0.3">
      <c r="A58" s="104" t="s">
        <v>107</v>
      </c>
      <c r="B58" s="16" t="s">
        <v>1</v>
      </c>
      <c r="C58" s="17" t="s">
        <v>493</v>
      </c>
      <c r="D58" s="18">
        <f t="shared" ref="D58:AK58" si="72">SUM(D59)</f>
        <v>568649</v>
      </c>
      <c r="E58" s="18">
        <f t="shared" si="72"/>
        <v>568649</v>
      </c>
      <c r="F58" s="18">
        <f t="shared" si="72"/>
        <v>568649</v>
      </c>
      <c r="G58" s="18">
        <f t="shared" si="72"/>
        <v>0</v>
      </c>
      <c r="H58" s="18">
        <f t="shared" si="72"/>
        <v>0</v>
      </c>
      <c r="I58" s="18">
        <f t="shared" si="72"/>
        <v>0</v>
      </c>
      <c r="J58" s="18">
        <f t="shared" si="72"/>
        <v>0</v>
      </c>
      <c r="K58" s="18">
        <f t="shared" si="72"/>
        <v>0</v>
      </c>
      <c r="L58" s="18">
        <f t="shared" si="72"/>
        <v>0</v>
      </c>
      <c r="M58" s="18">
        <f t="shared" si="72"/>
        <v>0</v>
      </c>
      <c r="N58" s="18">
        <f t="shared" si="72"/>
        <v>0</v>
      </c>
      <c r="O58" s="18">
        <f t="shared" si="72"/>
        <v>0</v>
      </c>
      <c r="P58" s="18">
        <f t="shared" si="72"/>
        <v>0</v>
      </c>
      <c r="Q58" s="18">
        <f t="shared" si="72"/>
        <v>0</v>
      </c>
      <c r="R58" s="18">
        <f t="shared" si="72"/>
        <v>0</v>
      </c>
      <c r="S58" s="18">
        <f t="shared" si="72"/>
        <v>0</v>
      </c>
      <c r="T58" s="18">
        <f t="shared" si="72"/>
        <v>0</v>
      </c>
      <c r="U58" s="18">
        <f t="shared" si="72"/>
        <v>0</v>
      </c>
      <c r="V58" s="18">
        <f t="shared" si="72"/>
        <v>0</v>
      </c>
      <c r="W58" s="18">
        <f t="shared" si="72"/>
        <v>0</v>
      </c>
      <c r="X58" s="18">
        <f t="shared" si="72"/>
        <v>0</v>
      </c>
      <c r="Y58" s="18">
        <f t="shared" si="72"/>
        <v>0</v>
      </c>
      <c r="Z58" s="18">
        <f t="shared" si="72"/>
        <v>0</v>
      </c>
      <c r="AA58" s="18">
        <f t="shared" si="72"/>
        <v>0</v>
      </c>
      <c r="AB58" s="18">
        <f t="shared" si="72"/>
        <v>0</v>
      </c>
      <c r="AC58" s="18">
        <f t="shared" si="72"/>
        <v>0</v>
      </c>
      <c r="AD58" s="18">
        <f t="shared" si="72"/>
        <v>0</v>
      </c>
      <c r="AE58" s="18">
        <f t="shared" si="72"/>
        <v>568649</v>
      </c>
      <c r="AF58" s="18">
        <f t="shared" si="72"/>
        <v>0</v>
      </c>
      <c r="AG58" s="18">
        <f t="shared" si="72"/>
        <v>0</v>
      </c>
      <c r="AH58" s="18">
        <f t="shared" si="72"/>
        <v>0</v>
      </c>
      <c r="AI58" s="18">
        <f t="shared" si="72"/>
        <v>0</v>
      </c>
      <c r="AJ58" s="18">
        <f t="shared" si="72"/>
        <v>0</v>
      </c>
      <c r="AK58" s="18">
        <f t="shared" si="72"/>
        <v>0</v>
      </c>
      <c r="AL58" s="18">
        <f t="shared" ref="AL58:CV58" si="73">SUM(AL59)</f>
        <v>0</v>
      </c>
      <c r="AM58" s="18">
        <f t="shared" si="73"/>
        <v>0</v>
      </c>
      <c r="AN58" s="18">
        <f t="shared" si="73"/>
        <v>0</v>
      </c>
      <c r="AO58" s="18">
        <f t="shared" si="73"/>
        <v>0</v>
      </c>
      <c r="AP58" s="18">
        <f t="shared" si="73"/>
        <v>0</v>
      </c>
      <c r="AQ58" s="18">
        <f t="shared" si="73"/>
        <v>0</v>
      </c>
      <c r="AR58" s="18">
        <f t="shared" si="73"/>
        <v>0</v>
      </c>
      <c r="AS58" s="18">
        <f t="shared" si="73"/>
        <v>0</v>
      </c>
      <c r="AT58" s="18">
        <f t="shared" si="73"/>
        <v>563649</v>
      </c>
      <c r="AU58" s="18">
        <f t="shared" si="73"/>
        <v>0</v>
      </c>
      <c r="AV58" s="18">
        <f t="shared" si="73"/>
        <v>0</v>
      </c>
      <c r="AW58" s="18">
        <f t="shared" si="73"/>
        <v>0</v>
      </c>
      <c r="AX58" s="18">
        <f t="shared" si="73"/>
        <v>0</v>
      </c>
      <c r="AY58" s="18"/>
      <c r="AZ58" s="18">
        <f t="shared" si="73"/>
        <v>5000</v>
      </c>
      <c r="BA58" s="18">
        <f t="shared" si="73"/>
        <v>0</v>
      </c>
      <c r="BB58" s="18">
        <f t="shared" si="73"/>
        <v>0</v>
      </c>
      <c r="BC58" s="18">
        <f t="shared" si="73"/>
        <v>0</v>
      </c>
      <c r="BD58" s="18">
        <f t="shared" si="73"/>
        <v>0</v>
      </c>
      <c r="BE58" s="18">
        <f t="shared" si="73"/>
        <v>0</v>
      </c>
      <c r="BF58" s="18">
        <f t="shared" si="73"/>
        <v>0</v>
      </c>
      <c r="BG58" s="18">
        <f t="shared" si="73"/>
        <v>0</v>
      </c>
      <c r="BH58" s="18">
        <f t="shared" si="73"/>
        <v>0</v>
      </c>
      <c r="BI58" s="18">
        <f t="shared" si="73"/>
        <v>0</v>
      </c>
      <c r="BJ58" s="18">
        <f t="shared" si="73"/>
        <v>0</v>
      </c>
      <c r="BK58" s="18">
        <f t="shared" si="73"/>
        <v>0</v>
      </c>
      <c r="BL58" s="18">
        <f t="shared" si="73"/>
        <v>0</v>
      </c>
      <c r="BM58" s="18">
        <f t="shared" si="73"/>
        <v>0</v>
      </c>
      <c r="BN58" s="18">
        <f t="shared" si="73"/>
        <v>0</v>
      </c>
      <c r="BO58" s="18">
        <f t="shared" si="73"/>
        <v>0</v>
      </c>
      <c r="BP58" s="18">
        <f t="shared" si="73"/>
        <v>0</v>
      </c>
      <c r="BQ58" s="18">
        <f t="shared" si="73"/>
        <v>0</v>
      </c>
      <c r="BR58" s="18">
        <f t="shared" si="73"/>
        <v>0</v>
      </c>
      <c r="BS58" s="18">
        <f t="shared" si="73"/>
        <v>0</v>
      </c>
      <c r="BT58" s="18">
        <f t="shared" si="73"/>
        <v>0</v>
      </c>
      <c r="BU58" s="18">
        <f t="shared" si="73"/>
        <v>0</v>
      </c>
      <c r="BV58" s="18">
        <f t="shared" si="73"/>
        <v>0</v>
      </c>
      <c r="BW58" s="18">
        <f t="shared" si="73"/>
        <v>0</v>
      </c>
      <c r="BX58" s="18">
        <f t="shared" si="73"/>
        <v>0</v>
      </c>
      <c r="BY58" s="18">
        <f t="shared" si="73"/>
        <v>0</v>
      </c>
      <c r="BZ58" s="18">
        <f t="shared" si="73"/>
        <v>0</v>
      </c>
      <c r="CA58" s="18">
        <f t="shared" si="73"/>
        <v>0</v>
      </c>
      <c r="CB58" s="18">
        <f t="shared" si="73"/>
        <v>0</v>
      </c>
      <c r="CC58" s="18">
        <f t="shared" si="73"/>
        <v>0</v>
      </c>
      <c r="CD58" s="18">
        <f t="shared" si="73"/>
        <v>0</v>
      </c>
      <c r="CE58" s="18">
        <f t="shared" si="73"/>
        <v>0</v>
      </c>
      <c r="CF58" s="18">
        <f t="shared" si="73"/>
        <v>0</v>
      </c>
      <c r="CG58" s="18">
        <f t="shared" si="73"/>
        <v>0</v>
      </c>
      <c r="CH58" s="18">
        <f t="shared" si="73"/>
        <v>0</v>
      </c>
      <c r="CI58" s="18">
        <f t="shared" si="73"/>
        <v>0</v>
      </c>
      <c r="CJ58" s="18">
        <f t="shared" si="73"/>
        <v>0</v>
      </c>
      <c r="CK58" s="18">
        <f t="shared" si="73"/>
        <v>0</v>
      </c>
      <c r="CL58" s="18">
        <f t="shared" si="73"/>
        <v>0</v>
      </c>
      <c r="CM58" s="18">
        <f t="shared" si="73"/>
        <v>0</v>
      </c>
      <c r="CN58" s="18"/>
      <c r="CO58" s="18">
        <f t="shared" si="73"/>
        <v>0</v>
      </c>
      <c r="CP58" s="74"/>
      <c r="CQ58" s="74"/>
      <c r="CR58" s="74"/>
      <c r="CS58" s="18">
        <f t="shared" si="73"/>
        <v>0</v>
      </c>
      <c r="CT58" s="18">
        <f t="shared" si="73"/>
        <v>0</v>
      </c>
      <c r="CU58" s="18">
        <f t="shared" si="73"/>
        <v>0</v>
      </c>
      <c r="CV58" s="46">
        <f t="shared" si="73"/>
        <v>0</v>
      </c>
      <c r="CW58" s="57"/>
    </row>
    <row r="59" spans="1:101" ht="15.6" x14ac:dyDescent="0.3">
      <c r="A59" s="105" t="s">
        <v>1</v>
      </c>
      <c r="B59" s="21" t="s">
        <v>102</v>
      </c>
      <c r="C59" s="22" t="s">
        <v>108</v>
      </c>
      <c r="D59" s="19">
        <f>SUM(E59+BZ59+CS59)</f>
        <v>568649</v>
      </c>
      <c r="E59" s="19">
        <f>SUM(F59+BA59)</f>
        <v>568649</v>
      </c>
      <c r="F59" s="19">
        <f>SUM(G59+H59+I59+P59+S59+T59+U59+AE59+AD59)</f>
        <v>568649</v>
      </c>
      <c r="G59" s="19">
        <v>0</v>
      </c>
      <c r="H59" s="19">
        <v>0</v>
      </c>
      <c r="I59" s="19">
        <f t="shared" si="7"/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8"/>
        <v>0</v>
      </c>
      <c r="Q59" s="19">
        <v>0</v>
      </c>
      <c r="R59" s="19">
        <v>0</v>
      </c>
      <c r="S59" s="19">
        <v>0</v>
      </c>
      <c r="T59" s="19">
        <v>0</v>
      </c>
      <c r="U59" s="19">
        <f>SUM(V59:AC59)</f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f>SUM(AF59:AZ59)</f>
        <v>568649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563649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5000</v>
      </c>
      <c r="BA59" s="19">
        <f>SUM(BB59+BF59+BI59+BK59+BN59)</f>
        <v>0</v>
      </c>
      <c r="BB59" s="19">
        <f>SUM(BC59:BE59)</f>
        <v>0</v>
      </c>
      <c r="BC59" s="19">
        <v>0</v>
      </c>
      <c r="BD59" s="19">
        <v>0</v>
      </c>
      <c r="BE59" s="19">
        <v>0</v>
      </c>
      <c r="BF59" s="19">
        <f>SUM(BH59:BH59)</f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f t="shared" si="9"/>
        <v>0</v>
      </c>
      <c r="BL59" s="19">
        <v>0</v>
      </c>
      <c r="BM59" s="19">
        <v>0</v>
      </c>
      <c r="BN59" s="19">
        <f>SUM(BO59:BY59)</f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f>SUM(CA59+CO59)</f>
        <v>0</v>
      </c>
      <c r="CA59" s="19">
        <f>SUM(CB59+CE59+CK59)</f>
        <v>0</v>
      </c>
      <c r="CB59" s="19">
        <f t="shared" si="10"/>
        <v>0</v>
      </c>
      <c r="CC59" s="19">
        <v>0</v>
      </c>
      <c r="CD59" s="19">
        <v>0</v>
      </c>
      <c r="CE59" s="19">
        <f>SUM(CF59:CJ59)</f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f>SUM(CL59:CN59)</f>
        <v>0</v>
      </c>
      <c r="CL59" s="19">
        <v>0</v>
      </c>
      <c r="CM59" s="19">
        <v>0</v>
      </c>
      <c r="CN59" s="19"/>
      <c r="CO59" s="19">
        <v>0</v>
      </c>
      <c r="CP59" s="75"/>
      <c r="CQ59" s="75"/>
      <c r="CR59" s="75"/>
      <c r="CS59" s="19">
        <f t="shared" si="11"/>
        <v>0</v>
      </c>
      <c r="CT59" s="19">
        <f t="shared" si="12"/>
        <v>0</v>
      </c>
      <c r="CU59" s="19">
        <v>0</v>
      </c>
      <c r="CV59" s="20">
        <v>0</v>
      </c>
      <c r="CW59" s="52"/>
    </row>
    <row r="60" spans="1:101" s="58" customFormat="1" ht="15.6" x14ac:dyDescent="0.3">
      <c r="A60" s="106" t="s">
        <v>109</v>
      </c>
      <c r="B60" s="25" t="s">
        <v>1</v>
      </c>
      <c r="C60" s="26" t="s">
        <v>110</v>
      </c>
      <c r="D60" s="27">
        <f>SUM(D61)</f>
        <v>4141865</v>
      </c>
      <c r="E60" s="27">
        <f t="shared" ref="E60:BM60" si="74">SUM(E61)</f>
        <v>4130865</v>
      </c>
      <c r="F60" s="27">
        <f t="shared" si="74"/>
        <v>4130865</v>
      </c>
      <c r="G60" s="27">
        <f t="shared" si="74"/>
        <v>2412907</v>
      </c>
      <c r="H60" s="27">
        <f t="shared" si="74"/>
        <v>603227</v>
      </c>
      <c r="I60" s="27">
        <f t="shared" si="74"/>
        <v>225203</v>
      </c>
      <c r="J60" s="27">
        <f t="shared" si="74"/>
        <v>0</v>
      </c>
      <c r="K60" s="27">
        <f t="shared" si="74"/>
        <v>0</v>
      </c>
      <c r="L60" s="27">
        <f t="shared" si="74"/>
        <v>0</v>
      </c>
      <c r="M60" s="27">
        <f t="shared" si="74"/>
        <v>0</v>
      </c>
      <c r="N60" s="27">
        <f t="shared" si="74"/>
        <v>181541</v>
      </c>
      <c r="O60" s="27">
        <f t="shared" si="74"/>
        <v>43662</v>
      </c>
      <c r="P60" s="27">
        <f t="shared" si="74"/>
        <v>112517</v>
      </c>
      <c r="Q60" s="27">
        <f t="shared" si="74"/>
        <v>0</v>
      </c>
      <c r="R60" s="27">
        <f t="shared" si="74"/>
        <v>112517</v>
      </c>
      <c r="S60" s="27">
        <f t="shared" si="74"/>
        <v>0</v>
      </c>
      <c r="T60" s="27">
        <f t="shared" si="74"/>
        <v>35991</v>
      </c>
      <c r="U60" s="27">
        <f t="shared" si="74"/>
        <v>486370</v>
      </c>
      <c r="V60" s="27">
        <f t="shared" si="74"/>
        <v>0</v>
      </c>
      <c r="W60" s="27">
        <f t="shared" si="74"/>
        <v>0</v>
      </c>
      <c r="X60" s="27">
        <f t="shared" si="74"/>
        <v>0</v>
      </c>
      <c r="Y60" s="27">
        <f t="shared" si="74"/>
        <v>0</v>
      </c>
      <c r="Z60" s="27">
        <f t="shared" si="74"/>
        <v>0</v>
      </c>
      <c r="AA60" s="27">
        <f t="shared" si="74"/>
        <v>486370</v>
      </c>
      <c r="AB60" s="27">
        <f t="shared" si="74"/>
        <v>0</v>
      </c>
      <c r="AC60" s="27">
        <f t="shared" si="74"/>
        <v>0</v>
      </c>
      <c r="AD60" s="27">
        <f t="shared" si="74"/>
        <v>0</v>
      </c>
      <c r="AE60" s="27">
        <f t="shared" si="74"/>
        <v>254650</v>
      </c>
      <c r="AF60" s="27">
        <f t="shared" si="74"/>
        <v>0</v>
      </c>
      <c r="AG60" s="27">
        <f t="shared" si="74"/>
        <v>0</v>
      </c>
      <c r="AH60" s="27">
        <f t="shared" si="74"/>
        <v>0</v>
      </c>
      <c r="AI60" s="27">
        <f t="shared" si="74"/>
        <v>0</v>
      </c>
      <c r="AJ60" s="27">
        <f t="shared" si="74"/>
        <v>0</v>
      </c>
      <c r="AK60" s="27">
        <f t="shared" si="74"/>
        <v>1000</v>
      </c>
      <c r="AL60" s="27">
        <f t="shared" si="74"/>
        <v>0</v>
      </c>
      <c r="AM60" s="27">
        <f t="shared" si="74"/>
        <v>0</v>
      </c>
      <c r="AN60" s="27">
        <f t="shared" si="74"/>
        <v>0</v>
      </c>
      <c r="AO60" s="27">
        <f t="shared" si="74"/>
        <v>125823</v>
      </c>
      <c r="AP60" s="27">
        <f t="shared" si="74"/>
        <v>0</v>
      </c>
      <c r="AQ60" s="27">
        <f t="shared" si="74"/>
        <v>0</v>
      </c>
      <c r="AR60" s="27">
        <f t="shared" si="74"/>
        <v>0</v>
      </c>
      <c r="AS60" s="27">
        <f t="shared" si="74"/>
        <v>0</v>
      </c>
      <c r="AT60" s="27">
        <f t="shared" si="74"/>
        <v>0</v>
      </c>
      <c r="AU60" s="27">
        <f t="shared" si="74"/>
        <v>0</v>
      </c>
      <c r="AV60" s="27">
        <f t="shared" si="74"/>
        <v>0</v>
      </c>
      <c r="AW60" s="27">
        <f t="shared" si="74"/>
        <v>0</v>
      </c>
      <c r="AX60" s="27">
        <f t="shared" si="74"/>
        <v>31248</v>
      </c>
      <c r="AY60" s="27">
        <f t="shared" si="74"/>
        <v>0</v>
      </c>
      <c r="AZ60" s="27">
        <f t="shared" si="74"/>
        <v>96579</v>
      </c>
      <c r="BA60" s="27">
        <f t="shared" si="74"/>
        <v>0</v>
      </c>
      <c r="BB60" s="27">
        <f t="shared" si="74"/>
        <v>0</v>
      </c>
      <c r="BC60" s="27">
        <f t="shared" si="74"/>
        <v>0</v>
      </c>
      <c r="BD60" s="27">
        <f t="shared" si="74"/>
        <v>0</v>
      </c>
      <c r="BE60" s="27">
        <f t="shared" si="74"/>
        <v>0</v>
      </c>
      <c r="BF60" s="27">
        <f t="shared" si="74"/>
        <v>0</v>
      </c>
      <c r="BG60" s="27">
        <f t="shared" si="74"/>
        <v>0</v>
      </c>
      <c r="BH60" s="27">
        <f t="shared" si="74"/>
        <v>0</v>
      </c>
      <c r="BI60" s="27">
        <f t="shared" si="74"/>
        <v>0</v>
      </c>
      <c r="BJ60" s="27">
        <f t="shared" si="74"/>
        <v>0</v>
      </c>
      <c r="BK60" s="27">
        <f t="shared" si="74"/>
        <v>0</v>
      </c>
      <c r="BL60" s="27">
        <f t="shared" si="74"/>
        <v>0</v>
      </c>
      <c r="BM60" s="27">
        <f t="shared" si="74"/>
        <v>0</v>
      </c>
      <c r="BN60" s="27">
        <f t="shared" ref="BN60:CU60" si="75">SUM(BN61)</f>
        <v>0</v>
      </c>
      <c r="BO60" s="27">
        <f t="shared" si="75"/>
        <v>0</v>
      </c>
      <c r="BP60" s="27">
        <f t="shared" si="75"/>
        <v>0</v>
      </c>
      <c r="BQ60" s="27">
        <f t="shared" si="75"/>
        <v>0</v>
      </c>
      <c r="BR60" s="27">
        <f t="shared" si="75"/>
        <v>0</v>
      </c>
      <c r="BS60" s="27">
        <f t="shared" si="75"/>
        <v>0</v>
      </c>
      <c r="BT60" s="27">
        <f t="shared" si="75"/>
        <v>0</v>
      </c>
      <c r="BU60" s="27">
        <f t="shared" si="75"/>
        <v>0</v>
      </c>
      <c r="BV60" s="27">
        <f t="shared" si="75"/>
        <v>0</v>
      </c>
      <c r="BW60" s="27">
        <f t="shared" si="75"/>
        <v>0</v>
      </c>
      <c r="BX60" s="27">
        <f t="shared" si="75"/>
        <v>0</v>
      </c>
      <c r="BY60" s="27">
        <f t="shared" si="75"/>
        <v>0</v>
      </c>
      <c r="BZ60" s="27">
        <f t="shared" si="75"/>
        <v>11000</v>
      </c>
      <c r="CA60" s="27">
        <f t="shared" si="75"/>
        <v>11000</v>
      </c>
      <c r="CB60" s="27">
        <f t="shared" si="75"/>
        <v>11000</v>
      </c>
      <c r="CC60" s="27">
        <f t="shared" si="75"/>
        <v>0</v>
      </c>
      <c r="CD60" s="27">
        <f t="shared" si="75"/>
        <v>11000</v>
      </c>
      <c r="CE60" s="27">
        <f t="shared" si="75"/>
        <v>0</v>
      </c>
      <c r="CF60" s="27">
        <f t="shared" si="75"/>
        <v>0</v>
      </c>
      <c r="CG60" s="27">
        <f t="shared" si="75"/>
        <v>0</v>
      </c>
      <c r="CH60" s="27">
        <f t="shared" si="75"/>
        <v>0</v>
      </c>
      <c r="CI60" s="27">
        <f t="shared" si="75"/>
        <v>0</v>
      </c>
      <c r="CJ60" s="27">
        <f t="shared" si="75"/>
        <v>0</v>
      </c>
      <c r="CK60" s="27">
        <f t="shared" si="75"/>
        <v>0</v>
      </c>
      <c r="CL60" s="27">
        <f t="shared" si="75"/>
        <v>0</v>
      </c>
      <c r="CM60" s="27">
        <f t="shared" si="75"/>
        <v>0</v>
      </c>
      <c r="CN60" s="27">
        <f t="shared" si="75"/>
        <v>0</v>
      </c>
      <c r="CO60" s="27">
        <f t="shared" si="75"/>
        <v>0</v>
      </c>
      <c r="CP60" s="27">
        <f t="shared" si="75"/>
        <v>0</v>
      </c>
      <c r="CQ60" s="27">
        <f t="shared" si="75"/>
        <v>0</v>
      </c>
      <c r="CR60" s="27">
        <f t="shared" si="75"/>
        <v>0</v>
      </c>
      <c r="CS60" s="27">
        <f t="shared" si="75"/>
        <v>0</v>
      </c>
      <c r="CT60" s="27">
        <f t="shared" si="75"/>
        <v>0</v>
      </c>
      <c r="CU60" s="27">
        <f t="shared" si="75"/>
        <v>0</v>
      </c>
      <c r="CV60" s="60">
        <f>SUM(CV61)</f>
        <v>0</v>
      </c>
      <c r="CW60" s="57"/>
    </row>
    <row r="61" spans="1:101" s="58" customFormat="1" ht="15.6" x14ac:dyDescent="0.3">
      <c r="A61" s="104" t="s">
        <v>111</v>
      </c>
      <c r="B61" s="16" t="s">
        <v>1</v>
      </c>
      <c r="C61" s="17" t="s">
        <v>112</v>
      </c>
      <c r="D61" s="18">
        <f t="shared" ref="D61:BQ61" si="76">SUM(D62)</f>
        <v>4141865</v>
      </c>
      <c r="E61" s="18">
        <f t="shared" si="76"/>
        <v>4130865</v>
      </c>
      <c r="F61" s="18">
        <f t="shared" si="76"/>
        <v>4130865</v>
      </c>
      <c r="G61" s="18">
        <f t="shared" si="76"/>
        <v>2412907</v>
      </c>
      <c r="H61" s="18">
        <f t="shared" si="76"/>
        <v>603227</v>
      </c>
      <c r="I61" s="18">
        <f t="shared" si="76"/>
        <v>225203</v>
      </c>
      <c r="J61" s="18">
        <f t="shared" si="76"/>
        <v>0</v>
      </c>
      <c r="K61" s="18">
        <f t="shared" si="76"/>
        <v>0</v>
      </c>
      <c r="L61" s="18">
        <f t="shared" si="76"/>
        <v>0</v>
      </c>
      <c r="M61" s="18">
        <f t="shared" si="76"/>
        <v>0</v>
      </c>
      <c r="N61" s="18">
        <f t="shared" si="76"/>
        <v>181541</v>
      </c>
      <c r="O61" s="18">
        <f t="shared" si="76"/>
        <v>43662</v>
      </c>
      <c r="P61" s="18">
        <f t="shared" si="76"/>
        <v>112517</v>
      </c>
      <c r="Q61" s="18">
        <f t="shared" si="76"/>
        <v>0</v>
      </c>
      <c r="R61" s="18">
        <f t="shared" si="76"/>
        <v>112517</v>
      </c>
      <c r="S61" s="18">
        <f t="shared" si="76"/>
        <v>0</v>
      </c>
      <c r="T61" s="18">
        <f t="shared" si="76"/>
        <v>35991</v>
      </c>
      <c r="U61" s="18">
        <f t="shared" si="76"/>
        <v>486370</v>
      </c>
      <c r="V61" s="18">
        <f t="shared" si="76"/>
        <v>0</v>
      </c>
      <c r="W61" s="18">
        <f t="shared" si="76"/>
        <v>0</v>
      </c>
      <c r="X61" s="18">
        <f t="shared" si="76"/>
        <v>0</v>
      </c>
      <c r="Y61" s="18">
        <f t="shared" si="76"/>
        <v>0</v>
      </c>
      <c r="Z61" s="18">
        <f t="shared" si="76"/>
        <v>0</v>
      </c>
      <c r="AA61" s="18">
        <f t="shared" si="76"/>
        <v>486370</v>
      </c>
      <c r="AB61" s="18">
        <f t="shared" si="76"/>
        <v>0</v>
      </c>
      <c r="AC61" s="18">
        <f t="shared" si="76"/>
        <v>0</v>
      </c>
      <c r="AD61" s="18">
        <f t="shared" si="76"/>
        <v>0</v>
      </c>
      <c r="AE61" s="18">
        <f t="shared" si="76"/>
        <v>254650</v>
      </c>
      <c r="AF61" s="18">
        <f t="shared" si="76"/>
        <v>0</v>
      </c>
      <c r="AG61" s="18">
        <f t="shared" si="76"/>
        <v>0</v>
      </c>
      <c r="AH61" s="18">
        <f t="shared" si="76"/>
        <v>0</v>
      </c>
      <c r="AI61" s="18">
        <f t="shared" si="76"/>
        <v>0</v>
      </c>
      <c r="AJ61" s="18">
        <f t="shared" si="76"/>
        <v>0</v>
      </c>
      <c r="AK61" s="18">
        <f t="shared" si="76"/>
        <v>1000</v>
      </c>
      <c r="AL61" s="18">
        <f t="shared" si="76"/>
        <v>0</v>
      </c>
      <c r="AM61" s="18">
        <f t="shared" si="76"/>
        <v>0</v>
      </c>
      <c r="AN61" s="18">
        <f t="shared" si="76"/>
        <v>0</v>
      </c>
      <c r="AO61" s="18">
        <f t="shared" si="76"/>
        <v>125823</v>
      </c>
      <c r="AP61" s="18">
        <f t="shared" si="76"/>
        <v>0</v>
      </c>
      <c r="AQ61" s="18">
        <f t="shared" si="76"/>
        <v>0</v>
      </c>
      <c r="AR61" s="18">
        <f t="shared" si="76"/>
        <v>0</v>
      </c>
      <c r="AS61" s="18">
        <f t="shared" si="76"/>
        <v>0</v>
      </c>
      <c r="AT61" s="18"/>
      <c r="AU61" s="18"/>
      <c r="AV61" s="18">
        <f t="shared" si="76"/>
        <v>0</v>
      </c>
      <c r="AW61" s="18">
        <f t="shared" si="76"/>
        <v>0</v>
      </c>
      <c r="AX61" s="18">
        <f t="shared" si="76"/>
        <v>31248</v>
      </c>
      <c r="AY61" s="18"/>
      <c r="AZ61" s="18">
        <f t="shared" si="76"/>
        <v>96579</v>
      </c>
      <c r="BA61" s="18">
        <f t="shared" si="76"/>
        <v>0</v>
      </c>
      <c r="BB61" s="18">
        <f t="shared" si="76"/>
        <v>0</v>
      </c>
      <c r="BC61" s="18">
        <f t="shared" si="76"/>
        <v>0</v>
      </c>
      <c r="BD61" s="18">
        <f t="shared" si="76"/>
        <v>0</v>
      </c>
      <c r="BE61" s="18">
        <f t="shared" si="76"/>
        <v>0</v>
      </c>
      <c r="BF61" s="18">
        <f t="shared" si="76"/>
        <v>0</v>
      </c>
      <c r="BG61" s="18">
        <f t="shared" si="76"/>
        <v>0</v>
      </c>
      <c r="BH61" s="18">
        <f t="shared" si="76"/>
        <v>0</v>
      </c>
      <c r="BI61" s="18">
        <f t="shared" si="76"/>
        <v>0</v>
      </c>
      <c r="BJ61" s="18">
        <f t="shared" si="76"/>
        <v>0</v>
      </c>
      <c r="BK61" s="18">
        <f t="shared" si="76"/>
        <v>0</v>
      </c>
      <c r="BL61" s="18">
        <f t="shared" si="76"/>
        <v>0</v>
      </c>
      <c r="BM61" s="18">
        <f t="shared" si="76"/>
        <v>0</v>
      </c>
      <c r="BN61" s="18">
        <f t="shared" si="76"/>
        <v>0</v>
      </c>
      <c r="BO61" s="18">
        <f t="shared" si="76"/>
        <v>0</v>
      </c>
      <c r="BP61" s="18">
        <f t="shared" si="76"/>
        <v>0</v>
      </c>
      <c r="BQ61" s="18">
        <f t="shared" si="76"/>
        <v>0</v>
      </c>
      <c r="BR61" s="18">
        <f t="shared" ref="BR61:CV61" si="77">SUM(BR62)</f>
        <v>0</v>
      </c>
      <c r="BS61" s="18">
        <f t="shared" si="77"/>
        <v>0</v>
      </c>
      <c r="BT61" s="18">
        <f t="shared" si="77"/>
        <v>0</v>
      </c>
      <c r="BU61" s="18">
        <f t="shared" si="77"/>
        <v>0</v>
      </c>
      <c r="BV61" s="18">
        <f t="shared" si="77"/>
        <v>0</v>
      </c>
      <c r="BW61" s="18">
        <f t="shared" si="77"/>
        <v>0</v>
      </c>
      <c r="BX61" s="18">
        <f t="shared" si="77"/>
        <v>0</v>
      </c>
      <c r="BY61" s="18">
        <f t="shared" si="77"/>
        <v>0</v>
      </c>
      <c r="BZ61" s="18">
        <f t="shared" si="77"/>
        <v>11000</v>
      </c>
      <c r="CA61" s="18">
        <f t="shared" si="77"/>
        <v>11000</v>
      </c>
      <c r="CB61" s="18">
        <f t="shared" si="77"/>
        <v>11000</v>
      </c>
      <c r="CC61" s="18">
        <f t="shared" si="77"/>
        <v>0</v>
      </c>
      <c r="CD61" s="18">
        <f t="shared" si="77"/>
        <v>11000</v>
      </c>
      <c r="CE61" s="18">
        <f t="shared" si="77"/>
        <v>0</v>
      </c>
      <c r="CF61" s="18">
        <f t="shared" si="77"/>
        <v>0</v>
      </c>
      <c r="CG61" s="18">
        <f t="shared" si="77"/>
        <v>0</v>
      </c>
      <c r="CH61" s="18">
        <f t="shared" si="77"/>
        <v>0</v>
      </c>
      <c r="CI61" s="18">
        <f t="shared" si="77"/>
        <v>0</v>
      </c>
      <c r="CJ61" s="18">
        <f t="shared" si="77"/>
        <v>0</v>
      </c>
      <c r="CK61" s="18">
        <f t="shared" si="77"/>
        <v>0</v>
      </c>
      <c r="CL61" s="18">
        <f t="shared" si="77"/>
        <v>0</v>
      </c>
      <c r="CM61" s="18">
        <f t="shared" si="77"/>
        <v>0</v>
      </c>
      <c r="CN61" s="18"/>
      <c r="CO61" s="18">
        <f t="shared" si="77"/>
        <v>0</v>
      </c>
      <c r="CP61" s="74"/>
      <c r="CQ61" s="74"/>
      <c r="CR61" s="74"/>
      <c r="CS61" s="18">
        <f t="shared" si="77"/>
        <v>0</v>
      </c>
      <c r="CT61" s="18">
        <f t="shared" si="77"/>
        <v>0</v>
      </c>
      <c r="CU61" s="18">
        <f t="shared" si="77"/>
        <v>0</v>
      </c>
      <c r="CV61" s="46">
        <f t="shared" si="77"/>
        <v>0</v>
      </c>
      <c r="CW61" s="57"/>
    </row>
    <row r="62" spans="1:101" ht="31.2" x14ac:dyDescent="0.3">
      <c r="A62" s="105" t="s">
        <v>1</v>
      </c>
      <c r="B62" s="21" t="s">
        <v>64</v>
      </c>
      <c r="C62" s="22" t="s">
        <v>113</v>
      </c>
      <c r="D62" s="19">
        <f>SUM(E62+BZ62+CS62)</f>
        <v>4141865</v>
      </c>
      <c r="E62" s="19">
        <f>SUM(F62+BA62)</f>
        <v>4130865</v>
      </c>
      <c r="F62" s="19">
        <f>SUM(G62+H62+I62+P62+S62+T62+U62+AE62+AD62)</f>
        <v>4130865</v>
      </c>
      <c r="G62" s="23">
        <v>2412907</v>
      </c>
      <c r="H62" s="23">
        <v>603227</v>
      </c>
      <c r="I62" s="19">
        <f t="shared" si="7"/>
        <v>225203</v>
      </c>
      <c r="J62" s="19">
        <v>0</v>
      </c>
      <c r="K62" s="19">
        <v>0</v>
      </c>
      <c r="L62" s="19">
        <v>0</v>
      </c>
      <c r="M62" s="19">
        <v>0</v>
      </c>
      <c r="N62" s="23">
        <v>181541</v>
      </c>
      <c r="O62" s="23">
        <v>43662</v>
      </c>
      <c r="P62" s="19">
        <f t="shared" si="8"/>
        <v>112517</v>
      </c>
      <c r="Q62" s="19">
        <v>0</v>
      </c>
      <c r="R62" s="23">
        <v>112517</v>
      </c>
      <c r="S62" s="23">
        <v>0</v>
      </c>
      <c r="T62" s="23">
        <v>35991</v>
      </c>
      <c r="U62" s="19">
        <f>SUM(V62:AC62)</f>
        <v>486370</v>
      </c>
      <c r="V62" s="23"/>
      <c r="W62" s="23"/>
      <c r="X62" s="23"/>
      <c r="Y62" s="23"/>
      <c r="Z62" s="23"/>
      <c r="AA62" s="23">
        <v>486370</v>
      </c>
      <c r="AB62" s="19">
        <v>0</v>
      </c>
      <c r="AC62" s="19">
        <v>0</v>
      </c>
      <c r="AD62" s="19">
        <v>0</v>
      </c>
      <c r="AE62" s="19">
        <f>SUM(AF62:AZ62)</f>
        <v>254650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23">
        <v>1000</v>
      </c>
      <c r="AL62" s="19">
        <v>0</v>
      </c>
      <c r="AM62" s="19">
        <v>0</v>
      </c>
      <c r="AN62" s="19">
        <v>0</v>
      </c>
      <c r="AO62" s="23">
        <v>125823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23">
        <v>31248</v>
      </c>
      <c r="AY62" s="23">
        <v>0</v>
      </c>
      <c r="AZ62" s="23">
        <v>96579</v>
      </c>
      <c r="BA62" s="19">
        <f>SUM(BB62+BF62+BI62+BK62+BN62)</f>
        <v>0</v>
      </c>
      <c r="BB62" s="19">
        <f>SUM(BC62:BE62)</f>
        <v>0</v>
      </c>
      <c r="BC62" s="19">
        <v>0</v>
      </c>
      <c r="BD62" s="19">
        <v>0</v>
      </c>
      <c r="BE62" s="19">
        <v>0</v>
      </c>
      <c r="BF62" s="19">
        <f>SUM(BH62:BH62)</f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f t="shared" si="9"/>
        <v>0</v>
      </c>
      <c r="BL62" s="19">
        <v>0</v>
      </c>
      <c r="BM62" s="19">
        <v>0</v>
      </c>
      <c r="BN62" s="19">
        <f>SUM(BO62:BY62)</f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f>SUM(CA62+CO62)</f>
        <v>11000</v>
      </c>
      <c r="CA62" s="19">
        <f>SUM(CB62+CE62+CK62)</f>
        <v>11000</v>
      </c>
      <c r="CB62" s="19">
        <f t="shared" si="10"/>
        <v>11000</v>
      </c>
      <c r="CC62" s="19">
        <v>0</v>
      </c>
      <c r="CD62" s="23">
        <v>11000</v>
      </c>
      <c r="CE62" s="19">
        <f>SUM(CF62:CJ62)</f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>
        <f>SUM(CL62:CN62)</f>
        <v>0</v>
      </c>
      <c r="CL62" s="19">
        <v>0</v>
      </c>
      <c r="CM62" s="19">
        <v>0</v>
      </c>
      <c r="CN62" s="19"/>
      <c r="CO62" s="19">
        <v>0</v>
      </c>
      <c r="CP62" s="75"/>
      <c r="CQ62" s="75"/>
      <c r="CR62" s="75"/>
      <c r="CS62" s="19">
        <f t="shared" si="11"/>
        <v>0</v>
      </c>
      <c r="CT62" s="19">
        <f t="shared" si="12"/>
        <v>0</v>
      </c>
      <c r="CU62" s="19">
        <v>0</v>
      </c>
      <c r="CV62" s="20">
        <v>0</v>
      </c>
      <c r="CW62" s="52"/>
    </row>
    <row r="63" spans="1:101" s="58" customFormat="1" ht="15.6" x14ac:dyDescent="0.3">
      <c r="A63" s="106" t="s">
        <v>114</v>
      </c>
      <c r="B63" s="25" t="s">
        <v>1</v>
      </c>
      <c r="C63" s="26" t="s">
        <v>115</v>
      </c>
      <c r="D63" s="27">
        <f t="shared" ref="D63:BQ63" si="78">SUM(D64+D66)</f>
        <v>339278247</v>
      </c>
      <c r="E63" s="27">
        <f t="shared" si="78"/>
        <v>307185618</v>
      </c>
      <c r="F63" s="27">
        <f t="shared" si="78"/>
        <v>299389913</v>
      </c>
      <c r="G63" s="27">
        <f t="shared" si="78"/>
        <v>158897484</v>
      </c>
      <c r="H63" s="27">
        <f t="shared" si="78"/>
        <v>7409657</v>
      </c>
      <c r="I63" s="27">
        <f t="shared" si="78"/>
        <v>100523695</v>
      </c>
      <c r="J63" s="27">
        <f t="shared" si="78"/>
        <v>236293</v>
      </c>
      <c r="K63" s="27">
        <f t="shared" si="78"/>
        <v>34592097</v>
      </c>
      <c r="L63" s="27">
        <f t="shared" si="78"/>
        <v>22745283</v>
      </c>
      <c r="M63" s="27">
        <f t="shared" si="78"/>
        <v>8409900</v>
      </c>
      <c r="N63" s="27">
        <f t="shared" si="78"/>
        <v>23895702</v>
      </c>
      <c r="O63" s="27">
        <f t="shared" si="78"/>
        <v>10644420</v>
      </c>
      <c r="P63" s="27">
        <f t="shared" si="78"/>
        <v>145817</v>
      </c>
      <c r="Q63" s="27">
        <f t="shared" si="78"/>
        <v>54776</v>
      </c>
      <c r="R63" s="27">
        <f t="shared" si="78"/>
        <v>91041</v>
      </c>
      <c r="S63" s="27">
        <f t="shared" si="78"/>
        <v>0</v>
      </c>
      <c r="T63" s="27">
        <f t="shared" si="78"/>
        <v>560711</v>
      </c>
      <c r="U63" s="27">
        <f t="shared" si="78"/>
        <v>7886038</v>
      </c>
      <c r="V63" s="27">
        <f t="shared" si="78"/>
        <v>1051505</v>
      </c>
      <c r="W63" s="27">
        <f t="shared" si="78"/>
        <v>2178031</v>
      </c>
      <c r="X63" s="27">
        <f t="shared" si="78"/>
        <v>3311158</v>
      </c>
      <c r="Y63" s="27">
        <f t="shared" si="78"/>
        <v>1039078</v>
      </c>
      <c r="Z63" s="27">
        <f t="shared" si="78"/>
        <v>45500</v>
      </c>
      <c r="AA63" s="27">
        <f t="shared" si="78"/>
        <v>0</v>
      </c>
      <c r="AB63" s="27">
        <f t="shared" si="78"/>
        <v>0</v>
      </c>
      <c r="AC63" s="27">
        <f t="shared" si="78"/>
        <v>260766</v>
      </c>
      <c r="AD63" s="27">
        <f t="shared" si="78"/>
        <v>0</v>
      </c>
      <c r="AE63" s="27">
        <f t="shared" si="78"/>
        <v>23966511</v>
      </c>
      <c r="AF63" s="27">
        <f t="shared" si="78"/>
        <v>0</v>
      </c>
      <c r="AG63" s="27">
        <f t="shared" si="78"/>
        <v>0</v>
      </c>
      <c r="AH63" s="27">
        <f t="shared" si="78"/>
        <v>306938</v>
      </c>
      <c r="AI63" s="27">
        <f t="shared" si="78"/>
        <v>2247827</v>
      </c>
      <c r="AJ63" s="27">
        <f t="shared" si="78"/>
        <v>0</v>
      </c>
      <c r="AK63" s="27">
        <f t="shared" si="78"/>
        <v>8500</v>
      </c>
      <c r="AL63" s="27">
        <f t="shared" si="78"/>
        <v>0</v>
      </c>
      <c r="AM63" s="27">
        <f t="shared" si="78"/>
        <v>41966</v>
      </c>
      <c r="AN63" s="27">
        <f t="shared" si="78"/>
        <v>84323</v>
      </c>
      <c r="AO63" s="27">
        <f t="shared" si="78"/>
        <v>54714</v>
      </c>
      <c r="AP63" s="27">
        <f t="shared" si="78"/>
        <v>86932</v>
      </c>
      <c r="AQ63" s="27">
        <f t="shared" si="78"/>
        <v>9124211</v>
      </c>
      <c r="AR63" s="27">
        <f t="shared" si="78"/>
        <v>116136</v>
      </c>
      <c r="AS63" s="27">
        <f t="shared" si="78"/>
        <v>0</v>
      </c>
      <c r="AT63" s="27"/>
      <c r="AU63" s="27"/>
      <c r="AV63" s="27">
        <f t="shared" si="78"/>
        <v>0</v>
      </c>
      <c r="AW63" s="27">
        <f t="shared" si="78"/>
        <v>8437861</v>
      </c>
      <c r="AX63" s="27">
        <f t="shared" si="78"/>
        <v>1418</v>
      </c>
      <c r="AY63" s="27"/>
      <c r="AZ63" s="27">
        <f t="shared" si="78"/>
        <v>3455685</v>
      </c>
      <c r="BA63" s="27">
        <f t="shared" si="78"/>
        <v>7795705</v>
      </c>
      <c r="BB63" s="27">
        <f t="shared" si="78"/>
        <v>0</v>
      </c>
      <c r="BC63" s="27">
        <f t="shared" si="78"/>
        <v>0</v>
      </c>
      <c r="BD63" s="27">
        <f t="shared" si="78"/>
        <v>0</v>
      </c>
      <c r="BE63" s="27">
        <f t="shared" si="78"/>
        <v>0</v>
      </c>
      <c r="BF63" s="27">
        <f t="shared" si="78"/>
        <v>0</v>
      </c>
      <c r="BG63" s="27">
        <f t="shared" si="78"/>
        <v>0</v>
      </c>
      <c r="BH63" s="27">
        <f t="shared" si="78"/>
        <v>0</v>
      </c>
      <c r="BI63" s="27">
        <f t="shared" si="78"/>
        <v>0</v>
      </c>
      <c r="BJ63" s="27">
        <f t="shared" ref="BJ63" si="79">SUM(BJ64+BJ66)</f>
        <v>0</v>
      </c>
      <c r="BK63" s="27">
        <f t="shared" si="78"/>
        <v>338943</v>
      </c>
      <c r="BL63" s="27">
        <f t="shared" si="78"/>
        <v>338943</v>
      </c>
      <c r="BM63" s="27">
        <f t="shared" ref="BM63" si="80">SUM(BM64+BM66)</f>
        <v>0</v>
      </c>
      <c r="BN63" s="27">
        <f t="shared" si="78"/>
        <v>7456762</v>
      </c>
      <c r="BO63" s="27">
        <f t="shared" si="78"/>
        <v>0</v>
      </c>
      <c r="BP63" s="27">
        <f t="shared" si="78"/>
        <v>0</v>
      </c>
      <c r="BQ63" s="27">
        <f t="shared" si="78"/>
        <v>0</v>
      </c>
      <c r="BR63" s="27">
        <f t="shared" ref="BR63:CV63" si="81">SUM(BR64+BR66)</f>
        <v>0</v>
      </c>
      <c r="BS63" s="27">
        <f t="shared" si="81"/>
        <v>0</v>
      </c>
      <c r="BT63" s="27">
        <f t="shared" si="81"/>
        <v>0</v>
      </c>
      <c r="BU63" s="27">
        <f t="shared" si="81"/>
        <v>0</v>
      </c>
      <c r="BV63" s="27">
        <f t="shared" si="81"/>
        <v>0</v>
      </c>
      <c r="BW63" s="27">
        <f t="shared" si="81"/>
        <v>0</v>
      </c>
      <c r="BX63" s="27">
        <f t="shared" si="81"/>
        <v>6409626</v>
      </c>
      <c r="BY63" s="27">
        <f t="shared" si="81"/>
        <v>1047136</v>
      </c>
      <c r="BZ63" s="27">
        <f t="shared" si="81"/>
        <v>32092629</v>
      </c>
      <c r="CA63" s="27">
        <f t="shared" si="81"/>
        <v>32092629</v>
      </c>
      <c r="CB63" s="27">
        <f t="shared" si="81"/>
        <v>14589488</v>
      </c>
      <c r="CC63" s="27">
        <f t="shared" si="81"/>
        <v>0</v>
      </c>
      <c r="CD63" s="27">
        <f t="shared" si="81"/>
        <v>14589488</v>
      </c>
      <c r="CE63" s="27">
        <f t="shared" si="81"/>
        <v>0</v>
      </c>
      <c r="CF63" s="27">
        <f t="shared" si="81"/>
        <v>0</v>
      </c>
      <c r="CG63" s="27">
        <f t="shared" ref="CG63:CH63" si="82">SUM(CG64+CG66)</f>
        <v>0</v>
      </c>
      <c r="CH63" s="27">
        <f t="shared" si="82"/>
        <v>0</v>
      </c>
      <c r="CI63" s="27">
        <f t="shared" si="81"/>
        <v>0</v>
      </c>
      <c r="CJ63" s="27">
        <f t="shared" ref="CJ63" si="83">SUM(CJ64+CJ66)</f>
        <v>0</v>
      </c>
      <c r="CK63" s="27">
        <f t="shared" si="81"/>
        <v>17503141</v>
      </c>
      <c r="CL63" s="27">
        <f t="shared" ref="CL63" si="84">SUM(CL64+CL66)</f>
        <v>0</v>
      </c>
      <c r="CM63" s="27">
        <f t="shared" si="81"/>
        <v>17503141</v>
      </c>
      <c r="CN63" s="27"/>
      <c r="CO63" s="27">
        <f t="shared" si="81"/>
        <v>0</v>
      </c>
      <c r="CP63" s="27">
        <f t="shared" si="81"/>
        <v>0</v>
      </c>
      <c r="CQ63" s="27">
        <f t="shared" si="81"/>
        <v>0</v>
      </c>
      <c r="CR63" s="27">
        <f t="shared" si="81"/>
        <v>0</v>
      </c>
      <c r="CS63" s="27">
        <f t="shared" si="81"/>
        <v>0</v>
      </c>
      <c r="CT63" s="27">
        <f t="shared" si="81"/>
        <v>0</v>
      </c>
      <c r="CU63" s="27">
        <f t="shared" si="81"/>
        <v>0</v>
      </c>
      <c r="CV63" s="60">
        <f t="shared" si="81"/>
        <v>0</v>
      </c>
      <c r="CW63" s="57"/>
    </row>
    <row r="64" spans="1:101" s="58" customFormat="1" ht="15.6" x14ac:dyDescent="0.3">
      <c r="A64" s="104" t="s">
        <v>116</v>
      </c>
      <c r="B64" s="16" t="s">
        <v>1</v>
      </c>
      <c r="C64" s="17" t="s">
        <v>117</v>
      </c>
      <c r="D64" s="18">
        <f t="shared" ref="D64:BQ64" si="85">SUM(D65)</f>
        <v>292213223</v>
      </c>
      <c r="E64" s="18">
        <f t="shared" si="85"/>
        <v>262760434</v>
      </c>
      <c r="F64" s="18">
        <f t="shared" si="85"/>
        <v>259659547</v>
      </c>
      <c r="G64" s="18">
        <f t="shared" si="85"/>
        <v>128725845</v>
      </c>
      <c r="H64" s="18">
        <f t="shared" si="85"/>
        <v>7155565</v>
      </c>
      <c r="I64" s="18">
        <f t="shared" si="85"/>
        <v>93784514</v>
      </c>
      <c r="J64" s="18">
        <f t="shared" si="85"/>
        <v>192763</v>
      </c>
      <c r="K64" s="18">
        <f t="shared" si="85"/>
        <v>33563030</v>
      </c>
      <c r="L64" s="18">
        <f t="shared" si="85"/>
        <v>21469269</v>
      </c>
      <c r="M64" s="18">
        <f t="shared" si="85"/>
        <v>8409900</v>
      </c>
      <c r="N64" s="18">
        <f t="shared" si="85"/>
        <v>20271110</v>
      </c>
      <c r="O64" s="18">
        <f t="shared" si="85"/>
        <v>9878442</v>
      </c>
      <c r="P64" s="18">
        <f t="shared" si="85"/>
        <v>0</v>
      </c>
      <c r="Q64" s="18">
        <f t="shared" si="85"/>
        <v>0</v>
      </c>
      <c r="R64" s="18">
        <f t="shared" si="85"/>
        <v>0</v>
      </c>
      <c r="S64" s="18">
        <f t="shared" si="85"/>
        <v>0</v>
      </c>
      <c r="T64" s="18">
        <f t="shared" si="85"/>
        <v>497256</v>
      </c>
      <c r="U64" s="18">
        <f t="shared" si="85"/>
        <v>7875538</v>
      </c>
      <c r="V64" s="18">
        <f t="shared" si="85"/>
        <v>1041005</v>
      </c>
      <c r="W64" s="18">
        <f t="shared" si="85"/>
        <v>2178031</v>
      </c>
      <c r="X64" s="18">
        <f t="shared" si="85"/>
        <v>3311158</v>
      </c>
      <c r="Y64" s="18">
        <f t="shared" si="85"/>
        <v>1039078</v>
      </c>
      <c r="Z64" s="18">
        <f t="shared" si="85"/>
        <v>45500</v>
      </c>
      <c r="AA64" s="18">
        <f t="shared" si="85"/>
        <v>0</v>
      </c>
      <c r="AB64" s="18">
        <f t="shared" si="85"/>
        <v>0</v>
      </c>
      <c r="AC64" s="18">
        <f t="shared" si="85"/>
        <v>260766</v>
      </c>
      <c r="AD64" s="18">
        <f t="shared" si="85"/>
        <v>0</v>
      </c>
      <c r="AE64" s="18">
        <f t="shared" si="85"/>
        <v>21620829</v>
      </c>
      <c r="AF64" s="18">
        <f t="shared" si="85"/>
        <v>0</v>
      </c>
      <c r="AG64" s="18">
        <f t="shared" si="85"/>
        <v>0</v>
      </c>
      <c r="AH64" s="18">
        <f t="shared" si="85"/>
        <v>300938</v>
      </c>
      <c r="AI64" s="18">
        <f t="shared" si="85"/>
        <v>1947827</v>
      </c>
      <c r="AJ64" s="18">
        <f t="shared" si="85"/>
        <v>0</v>
      </c>
      <c r="AK64" s="18">
        <f t="shared" si="85"/>
        <v>8500</v>
      </c>
      <c r="AL64" s="18">
        <f t="shared" si="85"/>
        <v>0</v>
      </c>
      <c r="AM64" s="18">
        <f t="shared" si="85"/>
        <v>41966</v>
      </c>
      <c r="AN64" s="18">
        <f t="shared" si="85"/>
        <v>74323</v>
      </c>
      <c r="AO64" s="18">
        <f t="shared" si="85"/>
        <v>25032</v>
      </c>
      <c r="AP64" s="18">
        <f t="shared" si="85"/>
        <v>86932</v>
      </c>
      <c r="AQ64" s="18">
        <f t="shared" si="85"/>
        <v>9124211</v>
      </c>
      <c r="AR64" s="18">
        <f t="shared" si="85"/>
        <v>116136</v>
      </c>
      <c r="AS64" s="18">
        <f t="shared" si="85"/>
        <v>0</v>
      </c>
      <c r="AT64" s="18"/>
      <c r="AU64" s="18"/>
      <c r="AV64" s="18">
        <f t="shared" si="85"/>
        <v>0</v>
      </c>
      <c r="AW64" s="18">
        <f t="shared" si="85"/>
        <v>6437861</v>
      </c>
      <c r="AX64" s="18">
        <f t="shared" si="85"/>
        <v>1418</v>
      </c>
      <c r="AY64" s="18"/>
      <c r="AZ64" s="18">
        <f t="shared" si="85"/>
        <v>3455685</v>
      </c>
      <c r="BA64" s="18">
        <f t="shared" si="85"/>
        <v>3100887</v>
      </c>
      <c r="BB64" s="18">
        <f t="shared" si="85"/>
        <v>0</v>
      </c>
      <c r="BC64" s="18">
        <f t="shared" si="85"/>
        <v>0</v>
      </c>
      <c r="BD64" s="18">
        <f t="shared" si="85"/>
        <v>0</v>
      </c>
      <c r="BE64" s="18">
        <f t="shared" si="85"/>
        <v>0</v>
      </c>
      <c r="BF64" s="18">
        <f t="shared" si="85"/>
        <v>0</v>
      </c>
      <c r="BG64" s="18">
        <f t="shared" si="85"/>
        <v>0</v>
      </c>
      <c r="BH64" s="18">
        <f t="shared" si="85"/>
        <v>0</v>
      </c>
      <c r="BI64" s="18">
        <f t="shared" si="85"/>
        <v>0</v>
      </c>
      <c r="BJ64" s="18">
        <f t="shared" si="85"/>
        <v>0</v>
      </c>
      <c r="BK64" s="18">
        <f t="shared" si="85"/>
        <v>338943</v>
      </c>
      <c r="BL64" s="18">
        <f t="shared" si="85"/>
        <v>338943</v>
      </c>
      <c r="BM64" s="18">
        <f t="shared" si="85"/>
        <v>0</v>
      </c>
      <c r="BN64" s="18">
        <f t="shared" si="85"/>
        <v>2761944</v>
      </c>
      <c r="BO64" s="18">
        <f t="shared" si="85"/>
        <v>0</v>
      </c>
      <c r="BP64" s="18">
        <f t="shared" si="85"/>
        <v>0</v>
      </c>
      <c r="BQ64" s="18">
        <f t="shared" si="85"/>
        <v>0</v>
      </c>
      <c r="BR64" s="18">
        <f t="shared" ref="BR64:CV64" si="86">SUM(BR65)</f>
        <v>0</v>
      </c>
      <c r="BS64" s="18">
        <f t="shared" si="86"/>
        <v>0</v>
      </c>
      <c r="BT64" s="18">
        <f t="shared" si="86"/>
        <v>0</v>
      </c>
      <c r="BU64" s="18">
        <f t="shared" si="86"/>
        <v>0</v>
      </c>
      <c r="BV64" s="18">
        <f t="shared" si="86"/>
        <v>0</v>
      </c>
      <c r="BW64" s="18">
        <f t="shared" si="86"/>
        <v>0</v>
      </c>
      <c r="BX64" s="18">
        <f t="shared" si="86"/>
        <v>2409626</v>
      </c>
      <c r="BY64" s="18">
        <f t="shared" si="86"/>
        <v>352318</v>
      </c>
      <c r="BZ64" s="18">
        <f t="shared" si="86"/>
        <v>29452789</v>
      </c>
      <c r="CA64" s="18">
        <f t="shared" si="86"/>
        <v>29452789</v>
      </c>
      <c r="CB64" s="18">
        <f t="shared" si="86"/>
        <v>13024809</v>
      </c>
      <c r="CC64" s="18">
        <f t="shared" si="86"/>
        <v>0</v>
      </c>
      <c r="CD64" s="18">
        <f t="shared" si="86"/>
        <v>13024809</v>
      </c>
      <c r="CE64" s="18">
        <f t="shared" si="86"/>
        <v>0</v>
      </c>
      <c r="CF64" s="18">
        <f t="shared" si="86"/>
        <v>0</v>
      </c>
      <c r="CG64" s="18">
        <f t="shared" si="86"/>
        <v>0</v>
      </c>
      <c r="CH64" s="18">
        <f t="shared" si="86"/>
        <v>0</v>
      </c>
      <c r="CI64" s="18">
        <f t="shared" si="86"/>
        <v>0</v>
      </c>
      <c r="CJ64" s="18">
        <f t="shared" si="86"/>
        <v>0</v>
      </c>
      <c r="CK64" s="18">
        <f t="shared" si="86"/>
        <v>16427980</v>
      </c>
      <c r="CL64" s="18">
        <f t="shared" si="86"/>
        <v>0</v>
      </c>
      <c r="CM64" s="18">
        <f t="shared" si="86"/>
        <v>16427980</v>
      </c>
      <c r="CN64" s="18"/>
      <c r="CO64" s="18">
        <f t="shared" si="86"/>
        <v>0</v>
      </c>
      <c r="CP64" s="74"/>
      <c r="CQ64" s="74"/>
      <c r="CR64" s="74"/>
      <c r="CS64" s="18">
        <f t="shared" si="86"/>
        <v>0</v>
      </c>
      <c r="CT64" s="18">
        <f t="shared" si="86"/>
        <v>0</v>
      </c>
      <c r="CU64" s="18">
        <f t="shared" si="86"/>
        <v>0</v>
      </c>
      <c r="CV64" s="46">
        <f t="shared" si="86"/>
        <v>0</v>
      </c>
      <c r="CW64" s="57"/>
    </row>
    <row r="65" spans="1:101" ht="15.6" x14ac:dyDescent="0.3">
      <c r="A65" s="105" t="s">
        <v>1</v>
      </c>
      <c r="B65" s="21" t="s">
        <v>118</v>
      </c>
      <c r="C65" s="22" t="s">
        <v>119</v>
      </c>
      <c r="D65" s="19">
        <f>SUM(E65+BZ65+CS65)</f>
        <v>292213223</v>
      </c>
      <c r="E65" s="19">
        <f>SUM(F65+BA65)</f>
        <v>262760434</v>
      </c>
      <c r="F65" s="19">
        <f>SUM(G65+H65+I65+P65+S65+T65+U65+AE65+AD65)</f>
        <v>259659547</v>
      </c>
      <c r="G65" s="23">
        <v>128725845</v>
      </c>
      <c r="H65" s="23">
        <v>7155565</v>
      </c>
      <c r="I65" s="19">
        <f t="shared" si="7"/>
        <v>93784514</v>
      </c>
      <c r="J65" s="23">
        <v>192763</v>
      </c>
      <c r="K65" s="23">
        <v>33563030</v>
      </c>
      <c r="L65" s="23">
        <v>21469269</v>
      </c>
      <c r="M65" s="23">
        <v>8409900</v>
      </c>
      <c r="N65" s="23">
        <v>20271110</v>
      </c>
      <c r="O65" s="23">
        <v>9878442</v>
      </c>
      <c r="P65" s="19">
        <f t="shared" si="8"/>
        <v>0</v>
      </c>
      <c r="Q65" s="23"/>
      <c r="R65" s="23">
        <v>0</v>
      </c>
      <c r="S65" s="23">
        <v>0</v>
      </c>
      <c r="T65" s="23">
        <v>497256</v>
      </c>
      <c r="U65" s="19">
        <f>SUM(V65:AC65)</f>
        <v>7875538</v>
      </c>
      <c r="V65" s="23">
        <v>1041005</v>
      </c>
      <c r="W65" s="23">
        <v>2178031</v>
      </c>
      <c r="X65" s="23">
        <v>3311158</v>
      </c>
      <c r="Y65" s="23">
        <v>1039078</v>
      </c>
      <c r="Z65" s="23">
        <v>45500</v>
      </c>
      <c r="AA65" s="23">
        <v>0</v>
      </c>
      <c r="AB65" s="23">
        <v>0</v>
      </c>
      <c r="AC65" s="23">
        <v>260766</v>
      </c>
      <c r="AD65" s="19">
        <v>0</v>
      </c>
      <c r="AE65" s="19">
        <f>SUM(AF65:AZ65)</f>
        <v>21620829</v>
      </c>
      <c r="AF65" s="19">
        <v>0</v>
      </c>
      <c r="AG65" s="19">
        <v>0</v>
      </c>
      <c r="AH65" s="23">
        <v>300938</v>
      </c>
      <c r="AI65" s="23">
        <v>1947827</v>
      </c>
      <c r="AJ65" s="23">
        <v>0</v>
      </c>
      <c r="AK65" s="23">
        <v>8500</v>
      </c>
      <c r="AL65" s="23">
        <v>0</v>
      </c>
      <c r="AM65" s="23">
        <v>41966</v>
      </c>
      <c r="AN65" s="23">
        <v>74323</v>
      </c>
      <c r="AO65" s="23">
        <v>25032</v>
      </c>
      <c r="AP65" s="23">
        <v>86932</v>
      </c>
      <c r="AQ65" s="23">
        <v>9124211</v>
      </c>
      <c r="AR65" s="23">
        <v>116136</v>
      </c>
      <c r="AS65" s="23">
        <v>0</v>
      </c>
      <c r="AT65" s="23">
        <v>0</v>
      </c>
      <c r="AU65" s="23">
        <v>0</v>
      </c>
      <c r="AV65" s="23">
        <v>0</v>
      </c>
      <c r="AW65" s="23">
        <v>6437861</v>
      </c>
      <c r="AX65" s="23">
        <v>1418</v>
      </c>
      <c r="AY65" s="23">
        <v>0</v>
      </c>
      <c r="AZ65" s="23">
        <v>3455685</v>
      </c>
      <c r="BA65" s="19">
        <f>SUM(BB65+BF65+BI65+BK65+BN65)</f>
        <v>3100887</v>
      </c>
      <c r="BB65" s="19">
        <f>SUM(BC65:BE65)</f>
        <v>0</v>
      </c>
      <c r="BC65" s="19">
        <v>0</v>
      </c>
      <c r="BD65" s="19">
        <v>0</v>
      </c>
      <c r="BE65" s="19">
        <v>0</v>
      </c>
      <c r="BF65" s="19">
        <f>SUM(BH65:BH65)</f>
        <v>0</v>
      </c>
      <c r="BG65" s="19">
        <v>0</v>
      </c>
      <c r="BH65" s="19">
        <v>0</v>
      </c>
      <c r="BI65" s="19">
        <v>0</v>
      </c>
      <c r="BJ65" s="23"/>
      <c r="BK65" s="19">
        <f t="shared" si="9"/>
        <v>338943</v>
      </c>
      <c r="BL65" s="23">
        <v>338943</v>
      </c>
      <c r="BM65" s="19"/>
      <c r="BN65" s="19">
        <f>SUM(BO65:BY65)</f>
        <v>2761944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23">
        <v>2409626</v>
      </c>
      <c r="BY65" s="23">
        <v>352318</v>
      </c>
      <c r="BZ65" s="19">
        <f>SUM(CA65+CO65)</f>
        <v>29452789</v>
      </c>
      <c r="CA65" s="19">
        <f>SUM(CB65+CE65+CK65)</f>
        <v>29452789</v>
      </c>
      <c r="CB65" s="19">
        <f t="shared" si="10"/>
        <v>13024809</v>
      </c>
      <c r="CC65" s="19">
        <v>0</v>
      </c>
      <c r="CD65" s="23">
        <v>13024809</v>
      </c>
      <c r="CE65" s="19">
        <f>SUM(CF65:CJ65)</f>
        <v>0</v>
      </c>
      <c r="CF65" s="19">
        <v>0</v>
      </c>
      <c r="CG65" s="19"/>
      <c r="CH65" s="19"/>
      <c r="CI65" s="19">
        <v>0</v>
      </c>
      <c r="CJ65" s="19">
        <v>0</v>
      </c>
      <c r="CK65" s="19">
        <f>SUM(CL65:CN65)</f>
        <v>16427980</v>
      </c>
      <c r="CL65" s="19"/>
      <c r="CM65" s="23">
        <v>16427980</v>
      </c>
      <c r="CN65" s="19"/>
      <c r="CO65" s="19">
        <v>0</v>
      </c>
      <c r="CP65" s="75"/>
      <c r="CQ65" s="75"/>
      <c r="CR65" s="75"/>
      <c r="CS65" s="19">
        <f t="shared" si="11"/>
        <v>0</v>
      </c>
      <c r="CT65" s="19">
        <f t="shared" si="12"/>
        <v>0</v>
      </c>
      <c r="CU65" s="19">
        <v>0</v>
      </c>
      <c r="CV65" s="20">
        <v>0</v>
      </c>
      <c r="CW65" s="52"/>
    </row>
    <row r="66" spans="1:101" s="58" customFormat="1" ht="15.6" x14ac:dyDescent="0.3">
      <c r="A66" s="104" t="s">
        <v>120</v>
      </c>
      <c r="B66" s="16" t="s">
        <v>1</v>
      </c>
      <c r="C66" s="17" t="s">
        <v>121</v>
      </c>
      <c r="D66" s="18">
        <f t="shared" ref="D66:AK66" si="87">SUM(D67)</f>
        <v>47065024</v>
      </c>
      <c r="E66" s="18">
        <f t="shared" si="87"/>
        <v>44425184</v>
      </c>
      <c r="F66" s="18">
        <f t="shared" si="87"/>
        <v>39730366</v>
      </c>
      <c r="G66" s="18">
        <f t="shared" si="87"/>
        <v>30171639</v>
      </c>
      <c r="H66" s="18">
        <f t="shared" si="87"/>
        <v>254092</v>
      </c>
      <c r="I66" s="18">
        <f t="shared" si="87"/>
        <v>6739181</v>
      </c>
      <c r="J66" s="18">
        <f t="shared" si="87"/>
        <v>43530</v>
      </c>
      <c r="K66" s="18">
        <f t="shared" si="87"/>
        <v>1029067</v>
      </c>
      <c r="L66" s="18">
        <f t="shared" si="87"/>
        <v>1276014</v>
      </c>
      <c r="M66" s="18">
        <f t="shared" si="87"/>
        <v>0</v>
      </c>
      <c r="N66" s="18">
        <f t="shared" si="87"/>
        <v>3624592</v>
      </c>
      <c r="O66" s="18">
        <f t="shared" si="87"/>
        <v>765978</v>
      </c>
      <c r="P66" s="18">
        <f t="shared" si="87"/>
        <v>145817</v>
      </c>
      <c r="Q66" s="18">
        <f t="shared" si="87"/>
        <v>54776</v>
      </c>
      <c r="R66" s="18">
        <f t="shared" si="87"/>
        <v>91041</v>
      </c>
      <c r="S66" s="18">
        <f t="shared" si="87"/>
        <v>0</v>
      </c>
      <c r="T66" s="18">
        <f t="shared" si="87"/>
        <v>63455</v>
      </c>
      <c r="U66" s="18">
        <f t="shared" si="87"/>
        <v>10500</v>
      </c>
      <c r="V66" s="18">
        <f t="shared" si="87"/>
        <v>10500</v>
      </c>
      <c r="W66" s="18">
        <f t="shared" si="87"/>
        <v>0</v>
      </c>
      <c r="X66" s="18">
        <f t="shared" si="87"/>
        <v>0</v>
      </c>
      <c r="Y66" s="18">
        <f t="shared" si="87"/>
        <v>0</v>
      </c>
      <c r="Z66" s="18">
        <f t="shared" si="87"/>
        <v>0</v>
      </c>
      <c r="AA66" s="18">
        <f t="shared" si="87"/>
        <v>0</v>
      </c>
      <c r="AB66" s="18">
        <f t="shared" si="87"/>
        <v>0</v>
      </c>
      <c r="AC66" s="18">
        <f t="shared" si="87"/>
        <v>0</v>
      </c>
      <c r="AD66" s="18">
        <f t="shared" si="87"/>
        <v>0</v>
      </c>
      <c r="AE66" s="18">
        <f t="shared" si="87"/>
        <v>2345682</v>
      </c>
      <c r="AF66" s="18">
        <f t="shared" si="87"/>
        <v>0</v>
      </c>
      <c r="AG66" s="18">
        <f t="shared" si="87"/>
        <v>0</v>
      </c>
      <c r="AH66" s="18">
        <f t="shared" si="87"/>
        <v>6000</v>
      </c>
      <c r="AI66" s="18">
        <f t="shared" si="87"/>
        <v>300000</v>
      </c>
      <c r="AJ66" s="18">
        <f t="shared" si="87"/>
        <v>0</v>
      </c>
      <c r="AK66" s="18">
        <f t="shared" si="87"/>
        <v>0</v>
      </c>
      <c r="AL66" s="18">
        <f t="shared" ref="AL66:CV66" si="88">SUM(AL67)</f>
        <v>0</v>
      </c>
      <c r="AM66" s="18">
        <f t="shared" si="88"/>
        <v>0</v>
      </c>
      <c r="AN66" s="18">
        <f t="shared" si="88"/>
        <v>10000</v>
      </c>
      <c r="AO66" s="18">
        <f t="shared" si="88"/>
        <v>29682</v>
      </c>
      <c r="AP66" s="18">
        <f t="shared" si="88"/>
        <v>0</v>
      </c>
      <c r="AQ66" s="18">
        <f t="shared" si="88"/>
        <v>0</v>
      </c>
      <c r="AR66" s="18">
        <f t="shared" si="88"/>
        <v>0</v>
      </c>
      <c r="AS66" s="18">
        <f t="shared" si="88"/>
        <v>0</v>
      </c>
      <c r="AT66" s="18"/>
      <c r="AU66" s="18"/>
      <c r="AV66" s="18">
        <f t="shared" si="88"/>
        <v>0</v>
      </c>
      <c r="AW66" s="18">
        <f t="shared" si="88"/>
        <v>2000000</v>
      </c>
      <c r="AX66" s="18">
        <f t="shared" si="88"/>
        <v>0</v>
      </c>
      <c r="AY66" s="18"/>
      <c r="AZ66" s="18">
        <f t="shared" si="88"/>
        <v>0</v>
      </c>
      <c r="BA66" s="18">
        <f t="shared" si="88"/>
        <v>4694818</v>
      </c>
      <c r="BB66" s="18">
        <f t="shared" si="88"/>
        <v>0</v>
      </c>
      <c r="BC66" s="18">
        <f t="shared" si="88"/>
        <v>0</v>
      </c>
      <c r="BD66" s="18">
        <f t="shared" si="88"/>
        <v>0</v>
      </c>
      <c r="BE66" s="18">
        <f t="shared" si="88"/>
        <v>0</v>
      </c>
      <c r="BF66" s="18">
        <f t="shared" si="88"/>
        <v>0</v>
      </c>
      <c r="BG66" s="18">
        <f t="shared" si="88"/>
        <v>0</v>
      </c>
      <c r="BH66" s="18">
        <f t="shared" si="88"/>
        <v>0</v>
      </c>
      <c r="BI66" s="18">
        <f t="shared" si="88"/>
        <v>0</v>
      </c>
      <c r="BJ66" s="18">
        <f t="shared" si="88"/>
        <v>0</v>
      </c>
      <c r="BK66" s="18">
        <f t="shared" si="88"/>
        <v>0</v>
      </c>
      <c r="BL66" s="18">
        <f t="shared" si="88"/>
        <v>0</v>
      </c>
      <c r="BM66" s="18">
        <f t="shared" si="88"/>
        <v>0</v>
      </c>
      <c r="BN66" s="18">
        <f t="shared" si="88"/>
        <v>4694818</v>
      </c>
      <c r="BO66" s="18">
        <f t="shared" si="88"/>
        <v>0</v>
      </c>
      <c r="BP66" s="18">
        <f t="shared" si="88"/>
        <v>0</v>
      </c>
      <c r="BQ66" s="18">
        <f t="shared" si="88"/>
        <v>0</v>
      </c>
      <c r="BR66" s="18">
        <f t="shared" si="88"/>
        <v>0</v>
      </c>
      <c r="BS66" s="18">
        <f t="shared" si="88"/>
        <v>0</v>
      </c>
      <c r="BT66" s="18">
        <f t="shared" si="88"/>
        <v>0</v>
      </c>
      <c r="BU66" s="18">
        <f t="shared" si="88"/>
        <v>0</v>
      </c>
      <c r="BV66" s="18">
        <f t="shared" si="88"/>
        <v>0</v>
      </c>
      <c r="BW66" s="18">
        <f t="shared" si="88"/>
        <v>0</v>
      </c>
      <c r="BX66" s="18">
        <f t="shared" si="88"/>
        <v>4000000</v>
      </c>
      <c r="BY66" s="18">
        <f t="shared" si="88"/>
        <v>694818</v>
      </c>
      <c r="BZ66" s="18">
        <f t="shared" si="88"/>
        <v>2639840</v>
      </c>
      <c r="CA66" s="18">
        <f t="shared" si="88"/>
        <v>2639840</v>
      </c>
      <c r="CB66" s="18">
        <f t="shared" si="88"/>
        <v>1564679</v>
      </c>
      <c r="CC66" s="18">
        <f t="shared" si="88"/>
        <v>0</v>
      </c>
      <c r="CD66" s="18">
        <f t="shared" si="88"/>
        <v>1564679</v>
      </c>
      <c r="CE66" s="18">
        <f t="shared" si="88"/>
        <v>0</v>
      </c>
      <c r="CF66" s="18">
        <f t="shared" si="88"/>
        <v>0</v>
      </c>
      <c r="CG66" s="18">
        <f t="shared" si="88"/>
        <v>0</v>
      </c>
      <c r="CH66" s="18">
        <f t="shared" si="88"/>
        <v>0</v>
      </c>
      <c r="CI66" s="18">
        <f t="shared" si="88"/>
        <v>0</v>
      </c>
      <c r="CJ66" s="18">
        <f t="shared" si="88"/>
        <v>0</v>
      </c>
      <c r="CK66" s="18">
        <f t="shared" si="88"/>
        <v>1075161</v>
      </c>
      <c r="CL66" s="18">
        <f t="shared" si="88"/>
        <v>0</v>
      </c>
      <c r="CM66" s="18">
        <f t="shared" si="88"/>
        <v>1075161</v>
      </c>
      <c r="CN66" s="18"/>
      <c r="CO66" s="18">
        <f t="shared" si="88"/>
        <v>0</v>
      </c>
      <c r="CP66" s="74"/>
      <c r="CQ66" s="74"/>
      <c r="CR66" s="74"/>
      <c r="CS66" s="18">
        <f t="shared" si="88"/>
        <v>0</v>
      </c>
      <c r="CT66" s="18">
        <f t="shared" si="88"/>
        <v>0</v>
      </c>
      <c r="CU66" s="18">
        <f t="shared" si="88"/>
        <v>0</v>
      </c>
      <c r="CV66" s="46">
        <f t="shared" si="88"/>
        <v>0</v>
      </c>
      <c r="CW66" s="57"/>
    </row>
    <row r="67" spans="1:101" ht="15.6" x14ac:dyDescent="0.3">
      <c r="A67" s="105" t="s">
        <v>1</v>
      </c>
      <c r="B67" s="21" t="s">
        <v>118</v>
      </c>
      <c r="C67" s="22" t="s">
        <v>121</v>
      </c>
      <c r="D67" s="18">
        <f>SUM(E67+BZ67+CS67)</f>
        <v>47065024</v>
      </c>
      <c r="E67" s="19">
        <f>SUM(F67+BA67)</f>
        <v>44425184</v>
      </c>
      <c r="F67" s="19">
        <f>SUM(G67+H67+I67+P67+S67+T67+U67+AE67+AD67)</f>
        <v>39730366</v>
      </c>
      <c r="G67" s="23">
        <v>30171639</v>
      </c>
      <c r="H67" s="23">
        <v>254092</v>
      </c>
      <c r="I67" s="19">
        <f t="shared" si="7"/>
        <v>6739181</v>
      </c>
      <c r="J67" s="23">
        <v>43530</v>
      </c>
      <c r="K67" s="23">
        <v>1029067</v>
      </c>
      <c r="L67" s="23">
        <v>1276014</v>
      </c>
      <c r="M67" s="23">
        <v>0</v>
      </c>
      <c r="N67" s="23">
        <v>3624592</v>
      </c>
      <c r="O67" s="23">
        <v>765978</v>
      </c>
      <c r="P67" s="19">
        <f t="shared" si="8"/>
        <v>145817</v>
      </c>
      <c r="Q67" s="23">
        <v>54776</v>
      </c>
      <c r="R67" s="23">
        <v>91041</v>
      </c>
      <c r="S67" s="23">
        <v>0</v>
      </c>
      <c r="T67" s="23">
        <v>63455</v>
      </c>
      <c r="U67" s="19">
        <f>SUM(V67:AC67)</f>
        <v>10500</v>
      </c>
      <c r="V67" s="23">
        <v>10500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f>SUM(AF67:AZ67)</f>
        <v>2345682</v>
      </c>
      <c r="AF67" s="19">
        <v>0</v>
      </c>
      <c r="AG67" s="19">
        <v>0</v>
      </c>
      <c r="AH67" s="23">
        <v>6000</v>
      </c>
      <c r="AI67" s="23">
        <v>300000</v>
      </c>
      <c r="AJ67" s="23">
        <v>0</v>
      </c>
      <c r="AK67" s="23">
        <v>0</v>
      </c>
      <c r="AL67" s="23">
        <v>0</v>
      </c>
      <c r="AM67" s="23">
        <v>0</v>
      </c>
      <c r="AN67" s="23">
        <v>10000</v>
      </c>
      <c r="AO67" s="23">
        <v>29682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2000000</v>
      </c>
      <c r="AX67" s="23">
        <v>0</v>
      </c>
      <c r="AY67" s="23">
        <v>0</v>
      </c>
      <c r="AZ67" s="23">
        <v>0</v>
      </c>
      <c r="BA67" s="19">
        <f>SUM(BB67+BF67+BI67+BK67+BN67)</f>
        <v>4694818</v>
      </c>
      <c r="BB67" s="19">
        <f>SUM(BC67:BE67)</f>
        <v>0</v>
      </c>
      <c r="BC67" s="19">
        <v>0</v>
      </c>
      <c r="BD67" s="19">
        <v>0</v>
      </c>
      <c r="BE67" s="19">
        <v>0</v>
      </c>
      <c r="BF67" s="19">
        <f>SUM(BH67:BH67)</f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f t="shared" si="9"/>
        <v>0</v>
      </c>
      <c r="BL67" s="19">
        <v>0</v>
      </c>
      <c r="BM67" s="19">
        <v>0</v>
      </c>
      <c r="BN67" s="19">
        <f>SUM(BO67:BY67)</f>
        <v>4694818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23">
        <v>4000000</v>
      </c>
      <c r="BY67" s="23">
        <v>694818</v>
      </c>
      <c r="BZ67" s="19">
        <f>SUM(CA67+CO67)</f>
        <v>2639840</v>
      </c>
      <c r="CA67" s="19">
        <f>SUM(CB67+CE67+CK67)</f>
        <v>2639840</v>
      </c>
      <c r="CB67" s="19">
        <f t="shared" si="10"/>
        <v>1564679</v>
      </c>
      <c r="CC67" s="19">
        <v>0</v>
      </c>
      <c r="CD67" s="23">
        <v>1564679</v>
      </c>
      <c r="CE67" s="19">
        <f>SUM(CF67:CJ67)</f>
        <v>0</v>
      </c>
      <c r="CF67" s="19">
        <v>0</v>
      </c>
      <c r="CG67" s="19">
        <v>0</v>
      </c>
      <c r="CH67" s="19">
        <v>0</v>
      </c>
      <c r="CI67" s="19">
        <v>0</v>
      </c>
      <c r="CJ67" s="19">
        <v>0</v>
      </c>
      <c r="CK67" s="19">
        <f>SUM(CL67:CN67)</f>
        <v>1075161</v>
      </c>
      <c r="CL67" s="19">
        <v>0</v>
      </c>
      <c r="CM67" s="23">
        <v>1075161</v>
      </c>
      <c r="CN67" s="19"/>
      <c r="CO67" s="19">
        <v>0</v>
      </c>
      <c r="CP67" s="75"/>
      <c r="CQ67" s="75"/>
      <c r="CR67" s="75"/>
      <c r="CS67" s="19">
        <f t="shared" si="11"/>
        <v>0</v>
      </c>
      <c r="CT67" s="19">
        <f t="shared" si="12"/>
        <v>0</v>
      </c>
      <c r="CU67" s="19">
        <v>0</v>
      </c>
      <c r="CV67" s="20">
        <v>0</v>
      </c>
      <c r="CW67" s="52"/>
    </row>
    <row r="68" spans="1:101" s="58" customFormat="1" ht="46.8" x14ac:dyDescent="0.3">
      <c r="A68" s="106" t="s">
        <v>122</v>
      </c>
      <c r="B68" s="25" t="s">
        <v>1</v>
      </c>
      <c r="C68" s="26" t="s">
        <v>123</v>
      </c>
      <c r="D68" s="27">
        <f>SUM(D69+D71+D74+D76+D78+D80+D84+D82)</f>
        <v>733001954</v>
      </c>
      <c r="E68" s="27">
        <f t="shared" ref="E68:BO68" si="89">SUM(E69+E71+E74+E76+E78+E80+E84+E82)</f>
        <v>718624697</v>
      </c>
      <c r="F68" s="27">
        <f t="shared" si="89"/>
        <v>715808528</v>
      </c>
      <c r="G68" s="27">
        <f t="shared" si="89"/>
        <v>507660003</v>
      </c>
      <c r="H68" s="27">
        <f t="shared" si="89"/>
        <v>21417964</v>
      </c>
      <c r="I68" s="27">
        <f t="shared" si="89"/>
        <v>94264445</v>
      </c>
      <c r="J68" s="27">
        <f t="shared" si="89"/>
        <v>1146077</v>
      </c>
      <c r="K68" s="27">
        <f t="shared" si="89"/>
        <v>22596028</v>
      </c>
      <c r="L68" s="27">
        <f t="shared" si="89"/>
        <v>27244783</v>
      </c>
      <c r="M68" s="27">
        <f t="shared" si="89"/>
        <v>316905</v>
      </c>
      <c r="N68" s="27">
        <f t="shared" si="89"/>
        <v>34455711</v>
      </c>
      <c r="O68" s="27">
        <f t="shared" si="89"/>
        <v>8504941</v>
      </c>
      <c r="P68" s="27">
        <f t="shared" si="89"/>
        <v>6679575</v>
      </c>
      <c r="Q68" s="27">
        <f t="shared" si="89"/>
        <v>114485</v>
      </c>
      <c r="R68" s="27">
        <f t="shared" si="89"/>
        <v>6565090</v>
      </c>
      <c r="S68" s="27">
        <f t="shared" si="89"/>
        <v>65528</v>
      </c>
      <c r="T68" s="27">
        <f t="shared" si="89"/>
        <v>5595433</v>
      </c>
      <c r="U68" s="27">
        <f t="shared" si="89"/>
        <v>19365084</v>
      </c>
      <c r="V68" s="27">
        <f t="shared" si="89"/>
        <v>1389153</v>
      </c>
      <c r="W68" s="27">
        <f t="shared" si="89"/>
        <v>3772928</v>
      </c>
      <c r="X68" s="27">
        <f t="shared" si="89"/>
        <v>8719125</v>
      </c>
      <c r="Y68" s="27">
        <f t="shared" si="89"/>
        <v>4282800</v>
      </c>
      <c r="Z68" s="27">
        <f t="shared" si="89"/>
        <v>442104</v>
      </c>
      <c r="AA68" s="27">
        <f t="shared" si="89"/>
        <v>55384</v>
      </c>
      <c r="AB68" s="27">
        <f t="shared" si="89"/>
        <v>0</v>
      </c>
      <c r="AC68" s="27">
        <f t="shared" si="89"/>
        <v>703590</v>
      </c>
      <c r="AD68" s="27">
        <f t="shared" si="89"/>
        <v>0</v>
      </c>
      <c r="AE68" s="27">
        <f t="shared" si="89"/>
        <v>60760496</v>
      </c>
      <c r="AF68" s="27">
        <f t="shared" si="89"/>
        <v>0</v>
      </c>
      <c r="AG68" s="27">
        <f t="shared" si="89"/>
        <v>0</v>
      </c>
      <c r="AH68" s="27">
        <f t="shared" si="89"/>
        <v>228008</v>
      </c>
      <c r="AI68" s="27">
        <f t="shared" si="89"/>
        <v>1360574</v>
      </c>
      <c r="AJ68" s="27">
        <f t="shared" si="89"/>
        <v>0</v>
      </c>
      <c r="AK68" s="27">
        <f t="shared" si="89"/>
        <v>9128</v>
      </c>
      <c r="AL68" s="27">
        <f t="shared" si="89"/>
        <v>43962</v>
      </c>
      <c r="AM68" s="27">
        <f t="shared" si="89"/>
        <v>31816</v>
      </c>
      <c r="AN68" s="27">
        <f t="shared" si="89"/>
        <v>1251878</v>
      </c>
      <c r="AO68" s="27">
        <f t="shared" si="89"/>
        <v>163455</v>
      </c>
      <c r="AP68" s="27">
        <f t="shared" si="89"/>
        <v>6978</v>
      </c>
      <c r="AQ68" s="27">
        <f t="shared" si="89"/>
        <v>3354277</v>
      </c>
      <c r="AR68" s="27">
        <f t="shared" si="89"/>
        <v>2831959</v>
      </c>
      <c r="AS68" s="27">
        <f t="shared" si="89"/>
        <v>384800</v>
      </c>
      <c r="AT68" s="27"/>
      <c r="AU68" s="27"/>
      <c r="AV68" s="27">
        <f t="shared" si="89"/>
        <v>0</v>
      </c>
      <c r="AW68" s="27">
        <f t="shared" si="89"/>
        <v>41401743</v>
      </c>
      <c r="AX68" s="27">
        <f t="shared" si="89"/>
        <v>699008</v>
      </c>
      <c r="AY68" s="27">
        <f t="shared" si="89"/>
        <v>1057100</v>
      </c>
      <c r="AZ68" s="27">
        <f t="shared" si="89"/>
        <v>7935810</v>
      </c>
      <c r="BA68" s="27">
        <f t="shared" si="89"/>
        <v>2816169</v>
      </c>
      <c r="BB68" s="27">
        <f t="shared" si="89"/>
        <v>0</v>
      </c>
      <c r="BC68" s="27">
        <f t="shared" si="89"/>
        <v>0</v>
      </c>
      <c r="BD68" s="27">
        <f t="shared" si="89"/>
        <v>0</v>
      </c>
      <c r="BE68" s="27">
        <f t="shared" si="89"/>
        <v>0</v>
      </c>
      <c r="BF68" s="27">
        <f t="shared" si="89"/>
        <v>0</v>
      </c>
      <c r="BG68" s="27">
        <f t="shared" si="89"/>
        <v>0</v>
      </c>
      <c r="BH68" s="27">
        <f t="shared" si="89"/>
        <v>0</v>
      </c>
      <c r="BI68" s="27">
        <f t="shared" si="89"/>
        <v>0</v>
      </c>
      <c r="BJ68" s="27">
        <f t="shared" ref="BJ68" si="90">SUM(BJ69+BJ71+BJ74+BJ76+BJ78+BJ80+BJ84+BJ82)</f>
        <v>0</v>
      </c>
      <c r="BK68" s="27">
        <f t="shared" si="89"/>
        <v>845520</v>
      </c>
      <c r="BL68" s="27">
        <f t="shared" si="89"/>
        <v>845520</v>
      </c>
      <c r="BM68" s="27">
        <f t="shared" ref="BM68" si="91">SUM(BM69+BM71+BM74+BM76+BM78+BM80+BM84+BM82)</f>
        <v>0</v>
      </c>
      <c r="BN68" s="27">
        <f t="shared" si="89"/>
        <v>1970649</v>
      </c>
      <c r="BO68" s="27">
        <f t="shared" si="89"/>
        <v>0</v>
      </c>
      <c r="BP68" s="27">
        <f t="shared" ref="BP68:CV68" si="92">SUM(BP69+BP71+BP74+BP76+BP78+BP80+BP84+BP82)</f>
        <v>0</v>
      </c>
      <c r="BQ68" s="27">
        <f t="shared" si="92"/>
        <v>13671</v>
      </c>
      <c r="BR68" s="27">
        <f t="shared" si="92"/>
        <v>0</v>
      </c>
      <c r="BS68" s="27">
        <f t="shared" si="92"/>
        <v>0</v>
      </c>
      <c r="BT68" s="27">
        <f t="shared" si="92"/>
        <v>0</v>
      </c>
      <c r="BU68" s="27">
        <f t="shared" si="92"/>
        <v>0</v>
      </c>
      <c r="BV68" s="27">
        <f t="shared" si="92"/>
        <v>0</v>
      </c>
      <c r="BW68" s="27">
        <f t="shared" si="92"/>
        <v>0</v>
      </c>
      <c r="BX68" s="27">
        <f t="shared" si="92"/>
        <v>1478243</v>
      </c>
      <c r="BY68" s="27">
        <f t="shared" si="92"/>
        <v>478735</v>
      </c>
      <c r="BZ68" s="27">
        <f t="shared" si="92"/>
        <v>14377257</v>
      </c>
      <c r="CA68" s="27">
        <f t="shared" si="92"/>
        <v>7577257</v>
      </c>
      <c r="CB68" s="27">
        <f t="shared" si="92"/>
        <v>7577257</v>
      </c>
      <c r="CC68" s="27">
        <f t="shared" si="92"/>
        <v>0</v>
      </c>
      <c r="CD68" s="27">
        <f t="shared" si="92"/>
        <v>7577257</v>
      </c>
      <c r="CE68" s="27">
        <f t="shared" si="92"/>
        <v>0</v>
      </c>
      <c r="CF68" s="27">
        <f t="shared" si="92"/>
        <v>0</v>
      </c>
      <c r="CG68" s="27">
        <f t="shared" ref="CG68:CH68" si="93">SUM(CG69+CG71+CG74+CG76+CG78+CG80+CG84+CG82)</f>
        <v>0</v>
      </c>
      <c r="CH68" s="27">
        <f t="shared" si="93"/>
        <v>0</v>
      </c>
      <c r="CI68" s="27">
        <f t="shared" si="92"/>
        <v>0</v>
      </c>
      <c r="CJ68" s="27">
        <f t="shared" ref="CJ68" si="94">SUM(CJ69+CJ71+CJ74+CJ76+CJ78+CJ80+CJ84+CJ82)</f>
        <v>0</v>
      </c>
      <c r="CK68" s="27">
        <f t="shared" si="92"/>
        <v>0</v>
      </c>
      <c r="CL68" s="27">
        <f t="shared" ref="CL68" si="95">SUM(CL69+CL71+CL74+CL76+CL78+CL80+CL84+CL82)</f>
        <v>0</v>
      </c>
      <c r="CM68" s="27">
        <f t="shared" si="92"/>
        <v>0</v>
      </c>
      <c r="CN68" s="27"/>
      <c r="CO68" s="27">
        <f t="shared" si="92"/>
        <v>6800000</v>
      </c>
      <c r="CP68" s="27">
        <f t="shared" si="92"/>
        <v>0</v>
      </c>
      <c r="CQ68" s="27">
        <f t="shared" si="92"/>
        <v>0</v>
      </c>
      <c r="CR68" s="27">
        <f t="shared" si="92"/>
        <v>0</v>
      </c>
      <c r="CS68" s="27">
        <f t="shared" si="92"/>
        <v>0</v>
      </c>
      <c r="CT68" s="27">
        <f t="shared" si="92"/>
        <v>0</v>
      </c>
      <c r="CU68" s="27">
        <f t="shared" si="92"/>
        <v>0</v>
      </c>
      <c r="CV68" s="60">
        <f t="shared" si="92"/>
        <v>0</v>
      </c>
      <c r="CW68" s="57"/>
    </row>
    <row r="69" spans="1:101" s="58" customFormat="1" ht="15.6" x14ac:dyDescent="0.3">
      <c r="A69" s="104" t="s">
        <v>124</v>
      </c>
      <c r="B69" s="16" t="s">
        <v>1</v>
      </c>
      <c r="C69" s="17" t="s">
        <v>125</v>
      </c>
      <c r="D69" s="18">
        <f t="shared" ref="D69:BQ69" si="96">SUM(D70)</f>
        <v>322480246</v>
      </c>
      <c r="E69" s="18">
        <f t="shared" si="96"/>
        <v>310783999</v>
      </c>
      <c r="F69" s="18">
        <f t="shared" si="96"/>
        <v>310078592</v>
      </c>
      <c r="G69" s="18">
        <f t="shared" si="96"/>
        <v>221644915</v>
      </c>
      <c r="H69" s="18">
        <f t="shared" si="96"/>
        <v>13107444</v>
      </c>
      <c r="I69" s="18">
        <f t="shared" si="96"/>
        <v>41170285</v>
      </c>
      <c r="J69" s="18">
        <f t="shared" si="96"/>
        <v>346230</v>
      </c>
      <c r="K69" s="18">
        <f t="shared" si="96"/>
        <v>10421057</v>
      </c>
      <c r="L69" s="18">
        <f t="shared" si="96"/>
        <v>6419351</v>
      </c>
      <c r="M69" s="18">
        <f t="shared" si="96"/>
        <v>0</v>
      </c>
      <c r="N69" s="18">
        <f t="shared" si="96"/>
        <v>20022012</v>
      </c>
      <c r="O69" s="18">
        <f t="shared" si="96"/>
        <v>3961635</v>
      </c>
      <c r="P69" s="18">
        <f t="shared" si="96"/>
        <v>34260</v>
      </c>
      <c r="Q69" s="18">
        <f t="shared" si="96"/>
        <v>34260</v>
      </c>
      <c r="R69" s="18">
        <f t="shared" si="96"/>
        <v>0</v>
      </c>
      <c r="S69" s="18">
        <f t="shared" si="96"/>
        <v>45528</v>
      </c>
      <c r="T69" s="18">
        <f t="shared" si="96"/>
        <v>3704836</v>
      </c>
      <c r="U69" s="18">
        <f t="shared" si="96"/>
        <v>6716765</v>
      </c>
      <c r="V69" s="18">
        <f t="shared" si="96"/>
        <v>144547</v>
      </c>
      <c r="W69" s="18">
        <f t="shared" si="96"/>
        <v>2726203</v>
      </c>
      <c r="X69" s="18">
        <f t="shared" si="96"/>
        <v>2604199</v>
      </c>
      <c r="Y69" s="18">
        <f t="shared" si="96"/>
        <v>975227</v>
      </c>
      <c r="Z69" s="18">
        <f t="shared" si="96"/>
        <v>98006</v>
      </c>
      <c r="AA69" s="18">
        <f t="shared" si="96"/>
        <v>37350</v>
      </c>
      <c r="AB69" s="18">
        <f t="shared" si="96"/>
        <v>0</v>
      </c>
      <c r="AC69" s="18">
        <f t="shared" si="96"/>
        <v>131233</v>
      </c>
      <c r="AD69" s="18">
        <f t="shared" si="96"/>
        <v>0</v>
      </c>
      <c r="AE69" s="18">
        <f t="shared" si="96"/>
        <v>23654559</v>
      </c>
      <c r="AF69" s="18">
        <f t="shared" si="96"/>
        <v>0</v>
      </c>
      <c r="AG69" s="18">
        <f t="shared" si="96"/>
        <v>0</v>
      </c>
      <c r="AH69" s="18">
        <f t="shared" si="96"/>
        <v>82025</v>
      </c>
      <c r="AI69" s="18">
        <f t="shared" si="96"/>
        <v>178998</v>
      </c>
      <c r="AJ69" s="18">
        <f t="shared" si="96"/>
        <v>0</v>
      </c>
      <c r="AK69" s="18">
        <f t="shared" si="96"/>
        <v>0</v>
      </c>
      <c r="AL69" s="18">
        <f t="shared" si="96"/>
        <v>4875</v>
      </c>
      <c r="AM69" s="18">
        <f t="shared" si="96"/>
        <v>18023</v>
      </c>
      <c r="AN69" s="18">
        <f t="shared" si="96"/>
        <v>975000</v>
      </c>
      <c r="AO69" s="18">
        <f t="shared" si="96"/>
        <v>18042</v>
      </c>
      <c r="AP69" s="18">
        <f t="shared" si="96"/>
        <v>5175</v>
      </c>
      <c r="AQ69" s="18">
        <f t="shared" si="96"/>
        <v>3191373</v>
      </c>
      <c r="AR69" s="18">
        <f t="shared" si="96"/>
        <v>1941053</v>
      </c>
      <c r="AS69" s="18">
        <f t="shared" si="96"/>
        <v>72000</v>
      </c>
      <c r="AT69" s="18"/>
      <c r="AU69" s="18"/>
      <c r="AV69" s="18">
        <f t="shared" si="96"/>
        <v>0</v>
      </c>
      <c r="AW69" s="18">
        <f t="shared" si="96"/>
        <v>10263348</v>
      </c>
      <c r="AX69" s="18">
        <f t="shared" si="96"/>
        <v>199008</v>
      </c>
      <c r="AY69" s="18">
        <f t="shared" si="96"/>
        <v>0</v>
      </c>
      <c r="AZ69" s="18">
        <f t="shared" si="96"/>
        <v>6705639</v>
      </c>
      <c r="BA69" s="18">
        <f t="shared" si="96"/>
        <v>705407</v>
      </c>
      <c r="BB69" s="18">
        <f t="shared" si="96"/>
        <v>0</v>
      </c>
      <c r="BC69" s="18">
        <f t="shared" si="96"/>
        <v>0</v>
      </c>
      <c r="BD69" s="18">
        <f t="shared" si="96"/>
        <v>0</v>
      </c>
      <c r="BE69" s="18">
        <f t="shared" si="96"/>
        <v>0</v>
      </c>
      <c r="BF69" s="18">
        <f t="shared" si="96"/>
        <v>0</v>
      </c>
      <c r="BG69" s="18">
        <f t="shared" si="96"/>
        <v>0</v>
      </c>
      <c r="BH69" s="18">
        <f t="shared" si="96"/>
        <v>0</v>
      </c>
      <c r="BI69" s="18">
        <f t="shared" si="96"/>
        <v>0</v>
      </c>
      <c r="BJ69" s="18">
        <f t="shared" si="96"/>
        <v>0</v>
      </c>
      <c r="BK69" s="18">
        <f t="shared" si="96"/>
        <v>304566</v>
      </c>
      <c r="BL69" s="18">
        <f t="shared" si="96"/>
        <v>304566</v>
      </c>
      <c r="BM69" s="18">
        <f t="shared" si="96"/>
        <v>0</v>
      </c>
      <c r="BN69" s="18">
        <f t="shared" si="96"/>
        <v>400841</v>
      </c>
      <c r="BO69" s="18">
        <f t="shared" si="96"/>
        <v>0</v>
      </c>
      <c r="BP69" s="18">
        <f t="shared" si="96"/>
        <v>0</v>
      </c>
      <c r="BQ69" s="18">
        <f t="shared" si="96"/>
        <v>13671</v>
      </c>
      <c r="BR69" s="18">
        <f t="shared" ref="BR69:CV69" si="97">SUM(BR70)</f>
        <v>0</v>
      </c>
      <c r="BS69" s="18">
        <f t="shared" si="97"/>
        <v>0</v>
      </c>
      <c r="BT69" s="18">
        <f t="shared" si="97"/>
        <v>0</v>
      </c>
      <c r="BU69" s="18">
        <f t="shared" si="97"/>
        <v>0</v>
      </c>
      <c r="BV69" s="18">
        <f t="shared" si="97"/>
        <v>0</v>
      </c>
      <c r="BW69" s="18">
        <f t="shared" si="97"/>
        <v>0</v>
      </c>
      <c r="BX69" s="18">
        <f t="shared" si="97"/>
        <v>362966</v>
      </c>
      <c r="BY69" s="18">
        <f t="shared" si="97"/>
        <v>24204</v>
      </c>
      <c r="BZ69" s="18">
        <f t="shared" si="97"/>
        <v>11696247</v>
      </c>
      <c r="CA69" s="18">
        <f t="shared" si="97"/>
        <v>4896247</v>
      </c>
      <c r="CB69" s="18">
        <f t="shared" si="97"/>
        <v>4896247</v>
      </c>
      <c r="CC69" s="18">
        <f t="shared" si="97"/>
        <v>0</v>
      </c>
      <c r="CD69" s="18">
        <f t="shared" si="97"/>
        <v>4896247</v>
      </c>
      <c r="CE69" s="18">
        <f t="shared" si="97"/>
        <v>0</v>
      </c>
      <c r="CF69" s="18">
        <f t="shared" si="97"/>
        <v>0</v>
      </c>
      <c r="CG69" s="18">
        <f t="shared" si="97"/>
        <v>0</v>
      </c>
      <c r="CH69" s="18">
        <f t="shared" si="97"/>
        <v>0</v>
      </c>
      <c r="CI69" s="18">
        <f t="shared" si="97"/>
        <v>0</v>
      </c>
      <c r="CJ69" s="18">
        <f t="shared" si="97"/>
        <v>0</v>
      </c>
      <c r="CK69" s="18">
        <f t="shared" si="97"/>
        <v>0</v>
      </c>
      <c r="CL69" s="18">
        <f t="shared" si="97"/>
        <v>0</v>
      </c>
      <c r="CM69" s="18">
        <f t="shared" si="97"/>
        <v>0</v>
      </c>
      <c r="CN69" s="18"/>
      <c r="CO69" s="18">
        <f t="shared" si="97"/>
        <v>6800000</v>
      </c>
      <c r="CP69" s="74"/>
      <c r="CQ69" s="74"/>
      <c r="CR69" s="74"/>
      <c r="CS69" s="18">
        <f t="shared" si="97"/>
        <v>0</v>
      </c>
      <c r="CT69" s="18">
        <f t="shared" si="97"/>
        <v>0</v>
      </c>
      <c r="CU69" s="18">
        <f t="shared" si="97"/>
        <v>0</v>
      </c>
      <c r="CV69" s="46">
        <f t="shared" si="97"/>
        <v>0</v>
      </c>
      <c r="CW69" s="57"/>
    </row>
    <row r="70" spans="1:101" ht="15.6" x14ac:dyDescent="0.3">
      <c r="A70" s="105" t="s">
        <v>1</v>
      </c>
      <c r="B70" s="21" t="s">
        <v>126</v>
      </c>
      <c r="C70" s="22" t="s">
        <v>127</v>
      </c>
      <c r="D70" s="19">
        <f>SUM(E70+BZ70+CS70)</f>
        <v>322480246</v>
      </c>
      <c r="E70" s="19">
        <f>SUM(F70+BA70)</f>
        <v>310783999</v>
      </c>
      <c r="F70" s="19">
        <f>SUM(G70+H70+I70+P70+S70+T70+U70+AE70+AD70)</f>
        <v>310078592</v>
      </c>
      <c r="G70" s="23">
        <v>221644915</v>
      </c>
      <c r="H70" s="23">
        <v>13107444</v>
      </c>
      <c r="I70" s="19">
        <f t="shared" si="7"/>
        <v>41170285</v>
      </c>
      <c r="J70" s="23">
        <v>346230</v>
      </c>
      <c r="K70" s="23">
        <v>10421057</v>
      </c>
      <c r="L70" s="23">
        <v>6419351</v>
      </c>
      <c r="M70" s="23">
        <v>0</v>
      </c>
      <c r="N70" s="23">
        <v>20022012</v>
      </c>
      <c r="O70" s="23">
        <v>3961635</v>
      </c>
      <c r="P70" s="19">
        <f t="shared" si="8"/>
        <v>34260</v>
      </c>
      <c r="Q70" s="23">
        <v>34260</v>
      </c>
      <c r="R70" s="23">
        <v>0</v>
      </c>
      <c r="S70" s="23">
        <v>45528</v>
      </c>
      <c r="T70" s="23">
        <v>3704836</v>
      </c>
      <c r="U70" s="19">
        <f>SUM(V70:AC70)</f>
        <v>6716765</v>
      </c>
      <c r="V70" s="23">
        <v>144547</v>
      </c>
      <c r="W70" s="23">
        <v>2726203</v>
      </c>
      <c r="X70" s="23">
        <v>2604199</v>
      </c>
      <c r="Y70" s="23">
        <v>975227</v>
      </c>
      <c r="Z70" s="23">
        <v>98006</v>
      </c>
      <c r="AA70" s="23">
        <v>37350</v>
      </c>
      <c r="AB70" s="23">
        <v>0</v>
      </c>
      <c r="AC70" s="23">
        <v>131233</v>
      </c>
      <c r="AD70" s="19">
        <v>0</v>
      </c>
      <c r="AE70" s="19">
        <f>SUM(AF70:AZ70)</f>
        <v>23654559</v>
      </c>
      <c r="AF70" s="19">
        <v>0</v>
      </c>
      <c r="AG70" s="19">
        <v>0</v>
      </c>
      <c r="AH70" s="23">
        <v>82025</v>
      </c>
      <c r="AI70" s="23">
        <v>178998</v>
      </c>
      <c r="AJ70" s="23">
        <v>0</v>
      </c>
      <c r="AK70" s="23">
        <v>0</v>
      </c>
      <c r="AL70" s="23">
        <v>4875</v>
      </c>
      <c r="AM70" s="23">
        <v>18023</v>
      </c>
      <c r="AN70" s="23">
        <v>975000</v>
      </c>
      <c r="AO70" s="23">
        <v>18042</v>
      </c>
      <c r="AP70" s="23">
        <v>5175</v>
      </c>
      <c r="AQ70" s="23">
        <v>3191373</v>
      </c>
      <c r="AR70" s="23">
        <v>1941053</v>
      </c>
      <c r="AS70" s="23">
        <v>72000</v>
      </c>
      <c r="AT70" s="23">
        <v>0</v>
      </c>
      <c r="AU70" s="23">
        <v>0</v>
      </c>
      <c r="AV70" s="23">
        <v>0</v>
      </c>
      <c r="AW70" s="23">
        <v>10263348</v>
      </c>
      <c r="AX70" s="23">
        <v>199008</v>
      </c>
      <c r="AY70" s="23">
        <v>0</v>
      </c>
      <c r="AZ70" s="23">
        <v>6705639</v>
      </c>
      <c r="BA70" s="19">
        <f>SUM(BB70+BF70+BI70+BK70+BN70)</f>
        <v>705407</v>
      </c>
      <c r="BB70" s="19">
        <f>SUM(BC70:BE70)</f>
        <v>0</v>
      </c>
      <c r="BC70" s="19">
        <v>0</v>
      </c>
      <c r="BD70" s="19">
        <v>0</v>
      </c>
      <c r="BE70" s="19">
        <v>0</v>
      </c>
      <c r="BF70" s="19">
        <f>SUM(BH70:BH70)</f>
        <v>0</v>
      </c>
      <c r="BG70" s="19">
        <v>0</v>
      </c>
      <c r="BH70" s="19">
        <v>0</v>
      </c>
      <c r="BI70" s="19">
        <v>0</v>
      </c>
      <c r="BJ70" s="19"/>
      <c r="BK70" s="19">
        <f t="shared" si="9"/>
        <v>304566</v>
      </c>
      <c r="BL70" s="19">
        <v>304566</v>
      </c>
      <c r="BM70" s="19"/>
      <c r="BN70" s="19">
        <f>SUM(BO70:BY70)</f>
        <v>400841</v>
      </c>
      <c r="BO70" s="19">
        <v>0</v>
      </c>
      <c r="BP70" s="19">
        <v>0</v>
      </c>
      <c r="BQ70" s="23">
        <v>13671</v>
      </c>
      <c r="BR70" s="19">
        <v>0</v>
      </c>
      <c r="BS70" s="19">
        <v>0</v>
      </c>
      <c r="BT70" s="19">
        <v>0</v>
      </c>
      <c r="BU70" s="19">
        <v>0</v>
      </c>
      <c r="BV70" s="19">
        <v>0</v>
      </c>
      <c r="BW70" s="19">
        <v>0</v>
      </c>
      <c r="BX70" s="23">
        <v>362966</v>
      </c>
      <c r="BY70" s="23">
        <v>24204</v>
      </c>
      <c r="BZ70" s="19">
        <f>SUM(CA70+CO70)</f>
        <v>11696247</v>
      </c>
      <c r="CA70" s="19">
        <f>SUM(CB70+CE70+CK70)</f>
        <v>4896247</v>
      </c>
      <c r="CB70" s="19">
        <f t="shared" si="10"/>
        <v>4896247</v>
      </c>
      <c r="CC70" s="19">
        <v>0</v>
      </c>
      <c r="CD70" s="23">
        <v>4896247</v>
      </c>
      <c r="CE70" s="19">
        <f>SUM(CF70:CJ70)</f>
        <v>0</v>
      </c>
      <c r="CF70" s="19">
        <v>0</v>
      </c>
      <c r="CG70" s="19">
        <v>0</v>
      </c>
      <c r="CH70" s="23"/>
      <c r="CI70" s="23"/>
      <c r="CJ70" s="23"/>
      <c r="CK70" s="19">
        <f>SUM(CL70:CN70)</f>
        <v>0</v>
      </c>
      <c r="CL70" s="23"/>
      <c r="CM70" s="51"/>
      <c r="CN70" s="19"/>
      <c r="CO70" s="19">
        <v>6800000</v>
      </c>
      <c r="CP70" s="75"/>
      <c r="CQ70" s="75"/>
      <c r="CR70" s="75"/>
      <c r="CS70" s="19">
        <f t="shared" si="11"/>
        <v>0</v>
      </c>
      <c r="CT70" s="19">
        <f t="shared" si="12"/>
        <v>0</v>
      </c>
      <c r="CU70" s="19">
        <v>0</v>
      </c>
      <c r="CV70" s="20">
        <v>0</v>
      </c>
      <c r="CW70" s="52"/>
    </row>
    <row r="71" spans="1:101" s="58" customFormat="1" ht="31.2" x14ac:dyDescent="0.3">
      <c r="A71" s="104" t="s">
        <v>128</v>
      </c>
      <c r="B71" s="16" t="s">
        <v>1</v>
      </c>
      <c r="C71" s="17" t="s">
        <v>327</v>
      </c>
      <c r="D71" s="18">
        <f>SUM(D72:D73)</f>
        <v>115568671</v>
      </c>
      <c r="E71" s="18">
        <f t="shared" ref="E71:BT71" si="98">SUM(E72:E73)</f>
        <v>115196671</v>
      </c>
      <c r="F71" s="18">
        <f t="shared" si="98"/>
        <v>115048261</v>
      </c>
      <c r="G71" s="18">
        <f t="shared" si="98"/>
        <v>68224189</v>
      </c>
      <c r="H71" s="18">
        <f t="shared" si="98"/>
        <v>2732236</v>
      </c>
      <c r="I71" s="18">
        <f t="shared" si="98"/>
        <v>29680063</v>
      </c>
      <c r="J71" s="18">
        <f t="shared" si="98"/>
        <v>416844</v>
      </c>
      <c r="K71" s="18">
        <f t="shared" si="98"/>
        <v>5950685</v>
      </c>
      <c r="L71" s="18">
        <f t="shared" si="98"/>
        <v>19558235</v>
      </c>
      <c r="M71" s="18">
        <f t="shared" si="98"/>
        <v>0</v>
      </c>
      <c r="N71" s="18">
        <f t="shared" si="98"/>
        <v>2134022</v>
      </c>
      <c r="O71" s="18">
        <f t="shared" si="98"/>
        <v>1620277</v>
      </c>
      <c r="P71" s="18">
        <f t="shared" si="98"/>
        <v>0</v>
      </c>
      <c r="Q71" s="18">
        <f t="shared" si="98"/>
        <v>0</v>
      </c>
      <c r="R71" s="18">
        <f t="shared" si="98"/>
        <v>0</v>
      </c>
      <c r="S71" s="18">
        <f t="shared" si="98"/>
        <v>0</v>
      </c>
      <c r="T71" s="18">
        <f t="shared" si="98"/>
        <v>474822</v>
      </c>
      <c r="U71" s="18">
        <f t="shared" si="98"/>
        <v>8431178</v>
      </c>
      <c r="V71" s="18">
        <f t="shared" si="98"/>
        <v>719114</v>
      </c>
      <c r="W71" s="18">
        <f t="shared" si="98"/>
        <v>69872</v>
      </c>
      <c r="X71" s="18">
        <f t="shared" si="98"/>
        <v>3974899</v>
      </c>
      <c r="Y71" s="18">
        <f t="shared" si="98"/>
        <v>3037564</v>
      </c>
      <c r="Z71" s="18">
        <f t="shared" si="98"/>
        <v>178333</v>
      </c>
      <c r="AA71" s="18">
        <f t="shared" si="98"/>
        <v>0</v>
      </c>
      <c r="AB71" s="18">
        <f t="shared" si="98"/>
        <v>0</v>
      </c>
      <c r="AC71" s="18">
        <f t="shared" si="98"/>
        <v>451396</v>
      </c>
      <c r="AD71" s="18">
        <f t="shared" si="98"/>
        <v>0</v>
      </c>
      <c r="AE71" s="18">
        <f t="shared" si="98"/>
        <v>5505773</v>
      </c>
      <c r="AF71" s="18">
        <f t="shared" si="98"/>
        <v>0</v>
      </c>
      <c r="AG71" s="18">
        <f t="shared" si="98"/>
        <v>0</v>
      </c>
      <c r="AH71" s="18">
        <f t="shared" si="98"/>
        <v>6936</v>
      </c>
      <c r="AI71" s="18">
        <f t="shared" si="98"/>
        <v>500000</v>
      </c>
      <c r="AJ71" s="18">
        <f t="shared" si="98"/>
        <v>0</v>
      </c>
      <c r="AK71" s="18">
        <f t="shared" si="98"/>
        <v>0</v>
      </c>
      <c r="AL71" s="18">
        <f t="shared" si="98"/>
        <v>0</v>
      </c>
      <c r="AM71" s="18">
        <f t="shared" si="98"/>
        <v>0</v>
      </c>
      <c r="AN71" s="18">
        <f t="shared" si="98"/>
        <v>26000</v>
      </c>
      <c r="AO71" s="18">
        <f t="shared" si="98"/>
        <v>13386</v>
      </c>
      <c r="AP71" s="18">
        <f t="shared" si="98"/>
        <v>0</v>
      </c>
      <c r="AQ71" s="18">
        <f t="shared" si="98"/>
        <v>0</v>
      </c>
      <c r="AR71" s="18">
        <f t="shared" si="98"/>
        <v>214791</v>
      </c>
      <c r="AS71" s="18">
        <f t="shared" si="98"/>
        <v>160000</v>
      </c>
      <c r="AT71" s="18"/>
      <c r="AU71" s="18"/>
      <c r="AV71" s="18">
        <f t="shared" si="98"/>
        <v>0</v>
      </c>
      <c r="AW71" s="18">
        <f t="shared" si="98"/>
        <v>4459877</v>
      </c>
      <c r="AX71" s="18">
        <f t="shared" si="98"/>
        <v>40000</v>
      </c>
      <c r="AY71" s="18"/>
      <c r="AZ71" s="18">
        <f t="shared" si="98"/>
        <v>84783</v>
      </c>
      <c r="BA71" s="18">
        <f t="shared" si="98"/>
        <v>148410</v>
      </c>
      <c r="BB71" s="18">
        <f t="shared" si="98"/>
        <v>0</v>
      </c>
      <c r="BC71" s="18">
        <f t="shared" si="98"/>
        <v>0</v>
      </c>
      <c r="BD71" s="18">
        <f t="shared" si="98"/>
        <v>0</v>
      </c>
      <c r="BE71" s="18">
        <f t="shared" si="98"/>
        <v>0</v>
      </c>
      <c r="BF71" s="18">
        <f t="shared" si="98"/>
        <v>0</v>
      </c>
      <c r="BG71" s="18">
        <f t="shared" si="98"/>
        <v>0</v>
      </c>
      <c r="BH71" s="18">
        <f t="shared" si="98"/>
        <v>0</v>
      </c>
      <c r="BI71" s="18">
        <f t="shared" si="98"/>
        <v>0</v>
      </c>
      <c r="BJ71" s="18">
        <f t="shared" ref="BJ71" si="99">SUM(BJ72:BJ73)</f>
        <v>0</v>
      </c>
      <c r="BK71" s="18">
        <f t="shared" si="98"/>
        <v>148410</v>
      </c>
      <c r="BL71" s="18">
        <f t="shared" si="98"/>
        <v>148410</v>
      </c>
      <c r="BM71" s="18">
        <f t="shared" ref="BM71" si="100">SUM(BM72:BM73)</f>
        <v>0</v>
      </c>
      <c r="BN71" s="18">
        <f t="shared" si="98"/>
        <v>0</v>
      </c>
      <c r="BO71" s="18">
        <f t="shared" si="98"/>
        <v>0</v>
      </c>
      <c r="BP71" s="18">
        <f t="shared" si="98"/>
        <v>0</v>
      </c>
      <c r="BQ71" s="18">
        <f t="shared" si="98"/>
        <v>0</v>
      </c>
      <c r="BR71" s="18">
        <f t="shared" si="98"/>
        <v>0</v>
      </c>
      <c r="BS71" s="18">
        <f t="shared" si="98"/>
        <v>0</v>
      </c>
      <c r="BT71" s="18">
        <f t="shared" si="98"/>
        <v>0</v>
      </c>
      <c r="BU71" s="18">
        <f t="shared" ref="BU71:CV71" si="101">SUM(BU72:BU73)</f>
        <v>0</v>
      </c>
      <c r="BV71" s="18">
        <f t="shared" si="101"/>
        <v>0</v>
      </c>
      <c r="BW71" s="18">
        <f t="shared" si="101"/>
        <v>0</v>
      </c>
      <c r="BX71" s="18">
        <f t="shared" si="101"/>
        <v>0</v>
      </c>
      <c r="BY71" s="18">
        <f t="shared" si="101"/>
        <v>0</v>
      </c>
      <c r="BZ71" s="18">
        <f t="shared" si="101"/>
        <v>372000</v>
      </c>
      <c r="CA71" s="18">
        <f t="shared" si="101"/>
        <v>372000</v>
      </c>
      <c r="CB71" s="18">
        <f t="shared" si="101"/>
        <v>372000</v>
      </c>
      <c r="CC71" s="18">
        <f t="shared" si="101"/>
        <v>0</v>
      </c>
      <c r="CD71" s="18">
        <f t="shared" si="101"/>
        <v>372000</v>
      </c>
      <c r="CE71" s="18">
        <f t="shared" si="101"/>
        <v>0</v>
      </c>
      <c r="CF71" s="18">
        <f t="shared" si="101"/>
        <v>0</v>
      </c>
      <c r="CG71" s="18">
        <f t="shared" ref="CG71:CH71" si="102">SUM(CG72:CG73)</f>
        <v>0</v>
      </c>
      <c r="CH71" s="18">
        <f t="shared" si="102"/>
        <v>0</v>
      </c>
      <c r="CI71" s="18">
        <f t="shared" si="101"/>
        <v>0</v>
      </c>
      <c r="CJ71" s="18">
        <f t="shared" ref="CJ71" si="103">SUM(CJ72:CJ73)</f>
        <v>0</v>
      </c>
      <c r="CK71" s="18">
        <f t="shared" si="101"/>
        <v>0</v>
      </c>
      <c r="CL71" s="18">
        <f t="shared" ref="CL71" si="104">SUM(CL72:CL73)</f>
        <v>0</v>
      </c>
      <c r="CM71" s="18">
        <f t="shared" si="101"/>
        <v>0</v>
      </c>
      <c r="CN71" s="18"/>
      <c r="CO71" s="18">
        <f t="shared" si="101"/>
        <v>0</v>
      </c>
      <c r="CP71" s="74"/>
      <c r="CQ71" s="74"/>
      <c r="CR71" s="74"/>
      <c r="CS71" s="18">
        <f t="shared" si="101"/>
        <v>0</v>
      </c>
      <c r="CT71" s="18">
        <f t="shared" si="101"/>
        <v>0</v>
      </c>
      <c r="CU71" s="18">
        <f t="shared" si="101"/>
        <v>0</v>
      </c>
      <c r="CV71" s="46">
        <f t="shared" si="101"/>
        <v>0</v>
      </c>
      <c r="CW71" s="57"/>
    </row>
    <row r="72" spans="1:101" ht="15.6" x14ac:dyDescent="0.3">
      <c r="A72" s="105" t="s">
        <v>1</v>
      </c>
      <c r="B72" s="21" t="s">
        <v>129</v>
      </c>
      <c r="C72" s="22" t="s">
        <v>130</v>
      </c>
      <c r="D72" s="19">
        <f>SUM(E72+BZ72+CS72)</f>
        <v>7787237</v>
      </c>
      <c r="E72" s="19">
        <f>SUM(F72+BA72)</f>
        <v>7787237</v>
      </c>
      <c r="F72" s="19">
        <f>SUM(G72+H72+I72+P72+S72+T72+U72+AE72+AD72)</f>
        <v>7787237</v>
      </c>
      <c r="G72" s="23">
        <v>6331904</v>
      </c>
      <c r="H72" s="23">
        <v>164483</v>
      </c>
      <c r="I72" s="19">
        <f t="shared" si="7"/>
        <v>442230</v>
      </c>
      <c r="J72" s="23">
        <v>0</v>
      </c>
      <c r="K72" s="23">
        <v>150685</v>
      </c>
      <c r="L72" s="23">
        <v>0</v>
      </c>
      <c r="M72" s="23">
        <v>0</v>
      </c>
      <c r="N72" s="23">
        <v>291545</v>
      </c>
      <c r="O72" s="23">
        <v>0</v>
      </c>
      <c r="P72" s="19">
        <f t="shared" si="8"/>
        <v>0</v>
      </c>
      <c r="Q72" s="23">
        <v>0</v>
      </c>
      <c r="R72" s="23">
        <v>0</v>
      </c>
      <c r="S72" s="23">
        <v>0</v>
      </c>
      <c r="T72" s="23">
        <v>266980</v>
      </c>
      <c r="U72" s="19">
        <f t="shared" ref="U72:U73" si="105">SUM(V72:AC72)</f>
        <v>122082</v>
      </c>
      <c r="V72" s="23">
        <v>0</v>
      </c>
      <c r="W72" s="23">
        <v>64598</v>
      </c>
      <c r="X72" s="23">
        <v>42751</v>
      </c>
      <c r="Y72" s="23">
        <v>10379</v>
      </c>
      <c r="Z72" s="23">
        <v>2894</v>
      </c>
      <c r="AA72" s="23">
        <v>0</v>
      </c>
      <c r="AB72" s="23">
        <v>0</v>
      </c>
      <c r="AC72" s="23">
        <v>1460</v>
      </c>
      <c r="AD72" s="19">
        <v>0</v>
      </c>
      <c r="AE72" s="19">
        <f>SUM(AF72:AZ72)</f>
        <v>459558</v>
      </c>
      <c r="AF72" s="19">
        <v>0</v>
      </c>
      <c r="AG72" s="19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459558</v>
      </c>
      <c r="AX72" s="23">
        <v>0</v>
      </c>
      <c r="AY72" s="23">
        <v>0</v>
      </c>
      <c r="AZ72" s="23">
        <v>0</v>
      </c>
      <c r="BA72" s="19">
        <f>SUM(BB72+BF72+BI72+BK72+BN72)</f>
        <v>0</v>
      </c>
      <c r="BB72" s="19">
        <f>SUM(BC72:BE72)</f>
        <v>0</v>
      </c>
      <c r="BC72" s="19">
        <v>0</v>
      </c>
      <c r="BD72" s="19">
        <v>0</v>
      </c>
      <c r="BE72" s="19">
        <v>0</v>
      </c>
      <c r="BF72" s="19">
        <f>SUM(BH72:BH72)</f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f t="shared" si="9"/>
        <v>0</v>
      </c>
      <c r="BL72" s="19">
        <v>0</v>
      </c>
      <c r="BM72" s="19">
        <v>0</v>
      </c>
      <c r="BN72" s="19">
        <f>SUM(BO72:BY72)</f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SUM(CA72+CO72)</f>
        <v>0</v>
      </c>
      <c r="CA72" s="19">
        <f>SUM(CB72+CE72+CK72)</f>
        <v>0</v>
      </c>
      <c r="CB72" s="19">
        <f t="shared" si="10"/>
        <v>0</v>
      </c>
      <c r="CC72" s="19">
        <v>0</v>
      </c>
      <c r="CD72" s="23"/>
      <c r="CE72" s="19">
        <f>SUM(CF72:CJ72)</f>
        <v>0</v>
      </c>
      <c r="CF72" s="19">
        <v>0</v>
      </c>
      <c r="CG72" s="19">
        <v>0</v>
      </c>
      <c r="CH72" s="19"/>
      <c r="CI72" s="19">
        <v>0</v>
      </c>
      <c r="CJ72" s="19">
        <v>0</v>
      </c>
      <c r="CK72" s="19">
        <f>SUM(CL72:CN72)</f>
        <v>0</v>
      </c>
      <c r="CL72" s="19">
        <v>0</v>
      </c>
      <c r="CM72" s="19">
        <v>0</v>
      </c>
      <c r="CN72" s="19"/>
      <c r="CO72" s="19">
        <v>0</v>
      </c>
      <c r="CP72" s="75"/>
      <c r="CQ72" s="75"/>
      <c r="CR72" s="75"/>
      <c r="CS72" s="19">
        <f t="shared" si="11"/>
        <v>0</v>
      </c>
      <c r="CT72" s="19">
        <f t="shared" si="12"/>
        <v>0</v>
      </c>
      <c r="CU72" s="19">
        <v>0</v>
      </c>
      <c r="CV72" s="20">
        <v>0</v>
      </c>
      <c r="CW72" s="52"/>
    </row>
    <row r="73" spans="1:101" ht="15.6" x14ac:dyDescent="0.3">
      <c r="A73" s="105" t="s">
        <v>1</v>
      </c>
      <c r="B73" s="21" t="s">
        <v>131</v>
      </c>
      <c r="C73" s="22" t="s">
        <v>132</v>
      </c>
      <c r="D73" s="19">
        <f>SUM(E73+BZ73+CS73)</f>
        <v>107781434</v>
      </c>
      <c r="E73" s="19">
        <f>SUM(F73+BA73)</f>
        <v>107409434</v>
      </c>
      <c r="F73" s="19">
        <f>SUM(G73+H73+I73+P73+S73+T73+U73+AE73+AD73)</f>
        <v>107261024</v>
      </c>
      <c r="G73" s="23">
        <v>61892285</v>
      </c>
      <c r="H73" s="23">
        <v>2567753</v>
      </c>
      <c r="I73" s="19">
        <f t="shared" si="7"/>
        <v>29237833</v>
      </c>
      <c r="J73" s="23">
        <v>416844</v>
      </c>
      <c r="K73" s="23">
        <v>5800000</v>
      </c>
      <c r="L73" s="23">
        <v>19558235</v>
      </c>
      <c r="M73" s="23">
        <v>0</v>
      </c>
      <c r="N73" s="23">
        <v>1842477</v>
      </c>
      <c r="O73" s="23">
        <v>1620277</v>
      </c>
      <c r="P73" s="19">
        <f t="shared" si="8"/>
        <v>0</v>
      </c>
      <c r="Q73" s="23"/>
      <c r="R73" s="23"/>
      <c r="S73" s="23"/>
      <c r="T73" s="23">
        <v>207842</v>
      </c>
      <c r="U73" s="19">
        <f t="shared" si="105"/>
        <v>8309096</v>
      </c>
      <c r="V73" s="23">
        <v>719114</v>
      </c>
      <c r="W73" s="23">
        <v>5274</v>
      </c>
      <c r="X73" s="23">
        <v>3932148</v>
      </c>
      <c r="Y73" s="23">
        <v>3027185</v>
      </c>
      <c r="Z73" s="23">
        <v>175439</v>
      </c>
      <c r="AA73" s="23">
        <v>0</v>
      </c>
      <c r="AB73" s="23">
        <v>0</v>
      </c>
      <c r="AC73" s="23">
        <v>449936</v>
      </c>
      <c r="AD73" s="19">
        <v>0</v>
      </c>
      <c r="AE73" s="19">
        <f>SUM(AF73:AZ73)</f>
        <v>5046215</v>
      </c>
      <c r="AF73" s="19">
        <v>0</v>
      </c>
      <c r="AG73" s="19">
        <v>0</v>
      </c>
      <c r="AH73" s="23">
        <v>6936</v>
      </c>
      <c r="AI73" s="23">
        <v>500000</v>
      </c>
      <c r="AJ73" s="23">
        <v>0</v>
      </c>
      <c r="AK73" s="23">
        <v>0</v>
      </c>
      <c r="AL73" s="23">
        <v>0</v>
      </c>
      <c r="AM73" s="23">
        <v>0</v>
      </c>
      <c r="AN73" s="23">
        <v>26000</v>
      </c>
      <c r="AO73" s="23">
        <v>13386</v>
      </c>
      <c r="AP73" s="23">
        <v>0</v>
      </c>
      <c r="AQ73" s="23">
        <v>0</v>
      </c>
      <c r="AR73" s="23">
        <v>214791</v>
      </c>
      <c r="AS73" s="23">
        <v>160000</v>
      </c>
      <c r="AT73" s="23">
        <v>0</v>
      </c>
      <c r="AU73" s="23">
        <v>0</v>
      </c>
      <c r="AV73" s="23">
        <v>0</v>
      </c>
      <c r="AW73" s="23">
        <v>4000319</v>
      </c>
      <c r="AX73" s="23">
        <v>40000</v>
      </c>
      <c r="AY73" s="23">
        <v>0</v>
      </c>
      <c r="AZ73" s="23">
        <v>84783</v>
      </c>
      <c r="BA73" s="19">
        <f>SUM(BB73+BF73+BI73+BK73+BN73)</f>
        <v>148410</v>
      </c>
      <c r="BB73" s="19">
        <f>SUM(BC73:BE73)</f>
        <v>0</v>
      </c>
      <c r="BC73" s="19">
        <v>0</v>
      </c>
      <c r="BD73" s="19">
        <v>0</v>
      </c>
      <c r="BE73" s="19">
        <v>0</v>
      </c>
      <c r="BF73" s="19">
        <f>SUM(BH73:BH73)</f>
        <v>0</v>
      </c>
      <c r="BG73" s="19">
        <v>0</v>
      </c>
      <c r="BH73" s="19">
        <v>0</v>
      </c>
      <c r="BI73" s="19">
        <v>0</v>
      </c>
      <c r="BJ73" s="19"/>
      <c r="BK73" s="19">
        <f t="shared" si="9"/>
        <v>148410</v>
      </c>
      <c r="BL73" s="19">
        <v>148410</v>
      </c>
      <c r="BM73" s="19"/>
      <c r="BN73" s="19">
        <f>SUM(BO73:BY73)</f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19">
        <v>0</v>
      </c>
      <c r="BZ73" s="19">
        <f>SUM(CA73+CO73)</f>
        <v>372000</v>
      </c>
      <c r="CA73" s="19">
        <f>SUM(CB73+CE73+CK73)</f>
        <v>372000</v>
      </c>
      <c r="CB73" s="19">
        <f t="shared" si="10"/>
        <v>372000</v>
      </c>
      <c r="CC73" s="19">
        <v>0</v>
      </c>
      <c r="CD73" s="23">
        <v>372000</v>
      </c>
      <c r="CE73" s="19">
        <f>SUM(CF73:CJ73)</f>
        <v>0</v>
      </c>
      <c r="CF73" s="19">
        <v>0</v>
      </c>
      <c r="CG73" s="19">
        <v>0</v>
      </c>
      <c r="CH73" s="19"/>
      <c r="CI73" s="19">
        <v>0</v>
      </c>
      <c r="CJ73" s="19">
        <v>0</v>
      </c>
      <c r="CK73" s="19">
        <f>SUM(CL73:CN73)</f>
        <v>0</v>
      </c>
      <c r="CL73" s="19">
        <v>0</v>
      </c>
      <c r="CM73" s="19"/>
      <c r="CN73" s="19"/>
      <c r="CO73" s="19">
        <v>0</v>
      </c>
      <c r="CP73" s="75"/>
      <c r="CQ73" s="75"/>
      <c r="CR73" s="75"/>
      <c r="CS73" s="19">
        <f t="shared" si="11"/>
        <v>0</v>
      </c>
      <c r="CT73" s="19">
        <f t="shared" si="12"/>
        <v>0</v>
      </c>
      <c r="CU73" s="19">
        <v>0</v>
      </c>
      <c r="CV73" s="20">
        <v>0</v>
      </c>
      <c r="CW73" s="52"/>
    </row>
    <row r="74" spans="1:101" s="58" customFormat="1" ht="15.6" x14ac:dyDescent="0.3">
      <c r="A74" s="104" t="s">
        <v>133</v>
      </c>
      <c r="B74" s="16" t="s">
        <v>1</v>
      </c>
      <c r="C74" s="17" t="s">
        <v>134</v>
      </c>
      <c r="D74" s="18">
        <f t="shared" ref="D74:AK74" si="106">SUM(D75)</f>
        <v>126449978</v>
      </c>
      <c r="E74" s="18">
        <f t="shared" si="106"/>
        <v>126227389</v>
      </c>
      <c r="F74" s="18">
        <f t="shared" si="106"/>
        <v>125539458</v>
      </c>
      <c r="G74" s="18">
        <f t="shared" si="106"/>
        <v>98658546</v>
      </c>
      <c r="H74" s="18">
        <f t="shared" si="106"/>
        <v>1089595</v>
      </c>
      <c r="I74" s="18">
        <f t="shared" si="106"/>
        <v>9447651</v>
      </c>
      <c r="J74" s="18">
        <f t="shared" si="106"/>
        <v>216741</v>
      </c>
      <c r="K74" s="18">
        <f t="shared" si="106"/>
        <v>3207554</v>
      </c>
      <c r="L74" s="18">
        <f t="shared" si="106"/>
        <v>1225332</v>
      </c>
      <c r="M74" s="18">
        <f t="shared" si="106"/>
        <v>245405</v>
      </c>
      <c r="N74" s="18">
        <f t="shared" si="106"/>
        <v>4120464</v>
      </c>
      <c r="O74" s="18">
        <f t="shared" si="106"/>
        <v>432155</v>
      </c>
      <c r="P74" s="18">
        <f t="shared" si="106"/>
        <v>6465745</v>
      </c>
      <c r="Q74" s="18">
        <f t="shared" si="106"/>
        <v>25745</v>
      </c>
      <c r="R74" s="18">
        <f t="shared" si="106"/>
        <v>6440000</v>
      </c>
      <c r="S74" s="18">
        <f t="shared" si="106"/>
        <v>0</v>
      </c>
      <c r="T74" s="18">
        <f t="shared" si="106"/>
        <v>606400</v>
      </c>
      <c r="U74" s="18">
        <f t="shared" si="106"/>
        <v>1903120</v>
      </c>
      <c r="V74" s="18">
        <f t="shared" si="106"/>
        <v>87985</v>
      </c>
      <c r="W74" s="18">
        <f t="shared" si="106"/>
        <v>547242</v>
      </c>
      <c r="X74" s="18">
        <f t="shared" si="106"/>
        <v>1061908</v>
      </c>
      <c r="Y74" s="18">
        <f t="shared" si="106"/>
        <v>136441</v>
      </c>
      <c r="Z74" s="18">
        <f t="shared" si="106"/>
        <v>41357</v>
      </c>
      <c r="AA74" s="18">
        <f t="shared" si="106"/>
        <v>0</v>
      </c>
      <c r="AB74" s="18">
        <f t="shared" si="106"/>
        <v>0</v>
      </c>
      <c r="AC74" s="18">
        <f t="shared" si="106"/>
        <v>28187</v>
      </c>
      <c r="AD74" s="18">
        <f t="shared" si="106"/>
        <v>0</v>
      </c>
      <c r="AE74" s="18">
        <f t="shared" si="106"/>
        <v>7368401</v>
      </c>
      <c r="AF74" s="18">
        <f t="shared" si="106"/>
        <v>0</v>
      </c>
      <c r="AG74" s="18">
        <f t="shared" si="106"/>
        <v>0</v>
      </c>
      <c r="AH74" s="18">
        <f t="shared" si="106"/>
        <v>74372</v>
      </c>
      <c r="AI74" s="18">
        <f t="shared" si="106"/>
        <v>232283</v>
      </c>
      <c r="AJ74" s="18">
        <f t="shared" si="106"/>
        <v>0</v>
      </c>
      <c r="AK74" s="18">
        <f t="shared" si="106"/>
        <v>7231</v>
      </c>
      <c r="AL74" s="18">
        <f t="shared" ref="AL74:CV74" si="107">SUM(AL75)</f>
        <v>34067</v>
      </c>
      <c r="AM74" s="18">
        <f t="shared" si="107"/>
        <v>7413</v>
      </c>
      <c r="AN74" s="18">
        <f t="shared" si="107"/>
        <v>118649</v>
      </c>
      <c r="AO74" s="18">
        <f t="shared" si="107"/>
        <v>18042</v>
      </c>
      <c r="AP74" s="18">
        <f t="shared" si="107"/>
        <v>1073</v>
      </c>
      <c r="AQ74" s="18">
        <f t="shared" si="107"/>
        <v>140404</v>
      </c>
      <c r="AR74" s="18">
        <f t="shared" si="107"/>
        <v>0</v>
      </c>
      <c r="AS74" s="18">
        <f t="shared" si="107"/>
        <v>0</v>
      </c>
      <c r="AT74" s="18"/>
      <c r="AU74" s="18"/>
      <c r="AV74" s="18">
        <f t="shared" si="107"/>
        <v>0</v>
      </c>
      <c r="AW74" s="18">
        <f t="shared" si="107"/>
        <v>6300000</v>
      </c>
      <c r="AX74" s="18">
        <f t="shared" si="107"/>
        <v>0</v>
      </c>
      <c r="AY74" s="18"/>
      <c r="AZ74" s="18">
        <f t="shared" si="107"/>
        <v>434867</v>
      </c>
      <c r="BA74" s="18">
        <f t="shared" si="107"/>
        <v>687931</v>
      </c>
      <c r="BB74" s="18">
        <f t="shared" si="107"/>
        <v>0</v>
      </c>
      <c r="BC74" s="18">
        <f t="shared" si="107"/>
        <v>0</v>
      </c>
      <c r="BD74" s="18">
        <f t="shared" si="107"/>
        <v>0</v>
      </c>
      <c r="BE74" s="18">
        <f t="shared" si="107"/>
        <v>0</v>
      </c>
      <c r="BF74" s="18">
        <f t="shared" si="107"/>
        <v>0</v>
      </c>
      <c r="BG74" s="18">
        <f t="shared" si="107"/>
        <v>0</v>
      </c>
      <c r="BH74" s="18">
        <f t="shared" si="107"/>
        <v>0</v>
      </c>
      <c r="BI74" s="18">
        <f t="shared" si="107"/>
        <v>0</v>
      </c>
      <c r="BJ74" s="18">
        <f t="shared" si="107"/>
        <v>0</v>
      </c>
      <c r="BK74" s="18">
        <f t="shared" si="107"/>
        <v>133400</v>
      </c>
      <c r="BL74" s="18">
        <f t="shared" si="107"/>
        <v>133400</v>
      </c>
      <c r="BM74" s="18">
        <f t="shared" si="107"/>
        <v>0</v>
      </c>
      <c r="BN74" s="18">
        <f t="shared" si="107"/>
        <v>554531</v>
      </c>
      <c r="BO74" s="18">
        <f t="shared" si="107"/>
        <v>0</v>
      </c>
      <c r="BP74" s="18">
        <f t="shared" si="107"/>
        <v>0</v>
      </c>
      <c r="BQ74" s="18">
        <f t="shared" si="107"/>
        <v>0</v>
      </c>
      <c r="BR74" s="18">
        <f t="shared" si="107"/>
        <v>0</v>
      </c>
      <c r="BS74" s="18">
        <f t="shared" si="107"/>
        <v>0</v>
      </c>
      <c r="BT74" s="18">
        <f t="shared" si="107"/>
        <v>0</v>
      </c>
      <c r="BU74" s="18">
        <f t="shared" si="107"/>
        <v>0</v>
      </c>
      <c r="BV74" s="18">
        <f t="shared" si="107"/>
        <v>0</v>
      </c>
      <c r="BW74" s="18">
        <f t="shared" si="107"/>
        <v>0</v>
      </c>
      <c r="BX74" s="18">
        <f t="shared" si="107"/>
        <v>100000</v>
      </c>
      <c r="BY74" s="18">
        <f t="shared" si="107"/>
        <v>454531</v>
      </c>
      <c r="BZ74" s="18">
        <f t="shared" si="107"/>
        <v>222589</v>
      </c>
      <c r="CA74" s="18">
        <f t="shared" si="107"/>
        <v>222589</v>
      </c>
      <c r="CB74" s="18">
        <f t="shared" si="107"/>
        <v>222589</v>
      </c>
      <c r="CC74" s="18">
        <f t="shared" si="107"/>
        <v>0</v>
      </c>
      <c r="CD74" s="18">
        <f t="shared" si="107"/>
        <v>222589</v>
      </c>
      <c r="CE74" s="18">
        <f t="shared" si="107"/>
        <v>0</v>
      </c>
      <c r="CF74" s="18">
        <f t="shared" si="107"/>
        <v>0</v>
      </c>
      <c r="CG74" s="18">
        <f t="shared" si="107"/>
        <v>0</v>
      </c>
      <c r="CH74" s="18">
        <f t="shared" si="107"/>
        <v>0</v>
      </c>
      <c r="CI74" s="18">
        <f t="shared" si="107"/>
        <v>0</v>
      </c>
      <c r="CJ74" s="18">
        <f t="shared" si="107"/>
        <v>0</v>
      </c>
      <c r="CK74" s="18">
        <f t="shared" si="107"/>
        <v>0</v>
      </c>
      <c r="CL74" s="18">
        <f t="shared" si="107"/>
        <v>0</v>
      </c>
      <c r="CM74" s="18">
        <f t="shared" si="107"/>
        <v>0</v>
      </c>
      <c r="CN74" s="18"/>
      <c r="CO74" s="18">
        <f t="shared" si="107"/>
        <v>0</v>
      </c>
      <c r="CP74" s="74"/>
      <c r="CQ74" s="74"/>
      <c r="CR74" s="74"/>
      <c r="CS74" s="18">
        <f t="shared" si="107"/>
        <v>0</v>
      </c>
      <c r="CT74" s="18">
        <f t="shared" si="107"/>
        <v>0</v>
      </c>
      <c r="CU74" s="18">
        <f t="shared" si="107"/>
        <v>0</v>
      </c>
      <c r="CV74" s="46">
        <f t="shared" si="107"/>
        <v>0</v>
      </c>
      <c r="CW74" s="57"/>
    </row>
    <row r="75" spans="1:101" s="79" customFormat="1" ht="31.2" x14ac:dyDescent="0.3">
      <c r="A75" s="107" t="s">
        <v>1</v>
      </c>
      <c r="B75" s="72" t="s">
        <v>135</v>
      </c>
      <c r="C75" s="73" t="s">
        <v>136</v>
      </c>
      <c r="D75" s="75">
        <f>SUM(E75+BZ75+CS75)</f>
        <v>126449978</v>
      </c>
      <c r="E75" s="75">
        <f>SUM(F75+BA75)</f>
        <v>126227389</v>
      </c>
      <c r="F75" s="75">
        <f>SUM(G75+H75+I75+P75+S75+T75+U75+AE75+AD75)</f>
        <v>125539458</v>
      </c>
      <c r="G75" s="76">
        <v>98658546</v>
      </c>
      <c r="H75" s="76">
        <v>1089595</v>
      </c>
      <c r="I75" s="75">
        <f t="shared" si="7"/>
        <v>9447651</v>
      </c>
      <c r="J75" s="76">
        <v>216741</v>
      </c>
      <c r="K75" s="76">
        <v>3207554</v>
      </c>
      <c r="L75" s="76">
        <v>1225332</v>
      </c>
      <c r="M75" s="76">
        <v>245405</v>
      </c>
      <c r="N75" s="76">
        <v>4120464</v>
      </c>
      <c r="O75" s="76">
        <v>432155</v>
      </c>
      <c r="P75" s="75">
        <f t="shared" si="8"/>
        <v>6465745</v>
      </c>
      <c r="Q75" s="76">
        <v>25745</v>
      </c>
      <c r="R75" s="76">
        <v>6440000</v>
      </c>
      <c r="S75" s="76">
        <v>0</v>
      </c>
      <c r="T75" s="76">
        <v>606400</v>
      </c>
      <c r="U75" s="75">
        <f>SUM(V75:AC75)</f>
        <v>1903120</v>
      </c>
      <c r="V75" s="76">
        <v>87985</v>
      </c>
      <c r="W75" s="76">
        <v>547242</v>
      </c>
      <c r="X75" s="76">
        <v>1061908</v>
      </c>
      <c r="Y75" s="76">
        <v>136441</v>
      </c>
      <c r="Z75" s="76">
        <v>41357</v>
      </c>
      <c r="AA75" s="76">
        <v>0</v>
      </c>
      <c r="AB75" s="76">
        <v>0</v>
      </c>
      <c r="AC75" s="76">
        <v>28187</v>
      </c>
      <c r="AD75" s="75">
        <v>0</v>
      </c>
      <c r="AE75" s="75">
        <f>SUM(AF75:AZ75)</f>
        <v>7368401</v>
      </c>
      <c r="AF75" s="75">
        <v>0</v>
      </c>
      <c r="AG75" s="75">
        <v>0</v>
      </c>
      <c r="AH75" s="76">
        <v>74372</v>
      </c>
      <c r="AI75" s="76">
        <v>232283</v>
      </c>
      <c r="AJ75" s="76">
        <v>0</v>
      </c>
      <c r="AK75" s="76">
        <v>7231</v>
      </c>
      <c r="AL75" s="76">
        <v>34067</v>
      </c>
      <c r="AM75" s="76">
        <v>7413</v>
      </c>
      <c r="AN75" s="76">
        <v>118649</v>
      </c>
      <c r="AO75" s="76">
        <v>18042</v>
      </c>
      <c r="AP75" s="76">
        <v>1073</v>
      </c>
      <c r="AQ75" s="76">
        <v>140404</v>
      </c>
      <c r="AR75" s="76">
        <v>0</v>
      </c>
      <c r="AS75" s="76">
        <v>0</v>
      </c>
      <c r="AT75" s="76">
        <v>0</v>
      </c>
      <c r="AU75" s="76">
        <v>0</v>
      </c>
      <c r="AV75" s="76">
        <v>0</v>
      </c>
      <c r="AW75" s="76">
        <v>6300000</v>
      </c>
      <c r="AX75" s="76">
        <v>0</v>
      </c>
      <c r="AY75" s="76">
        <v>0</v>
      </c>
      <c r="AZ75" s="76">
        <v>434867</v>
      </c>
      <c r="BA75" s="75">
        <f>SUM(BB75+BF75+BI75+BK75+BN75)</f>
        <v>687931</v>
      </c>
      <c r="BB75" s="75">
        <f>SUM(BC75:BE75)</f>
        <v>0</v>
      </c>
      <c r="BC75" s="75">
        <v>0</v>
      </c>
      <c r="BD75" s="75">
        <v>0</v>
      </c>
      <c r="BE75" s="75">
        <v>0</v>
      </c>
      <c r="BF75" s="75">
        <f>SUM(BH75:BH75)</f>
        <v>0</v>
      </c>
      <c r="BG75" s="75">
        <v>0</v>
      </c>
      <c r="BH75" s="75">
        <v>0</v>
      </c>
      <c r="BI75" s="75">
        <v>0</v>
      </c>
      <c r="BJ75" s="75"/>
      <c r="BK75" s="75">
        <f t="shared" si="9"/>
        <v>133400</v>
      </c>
      <c r="BL75" s="75">
        <v>133400</v>
      </c>
      <c r="BM75" s="75"/>
      <c r="BN75" s="75">
        <f>SUM(BO75:BY75)</f>
        <v>554531</v>
      </c>
      <c r="BO75" s="75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0</v>
      </c>
      <c r="BU75" s="75">
        <v>0</v>
      </c>
      <c r="BV75" s="75">
        <v>0</v>
      </c>
      <c r="BW75" s="75">
        <v>0</v>
      </c>
      <c r="BX75" s="75">
        <f>0+100000</f>
        <v>100000</v>
      </c>
      <c r="BY75" s="76">
        <f>286531+168000</f>
        <v>454531</v>
      </c>
      <c r="BZ75" s="75">
        <f>SUM(CA75+CO75)</f>
        <v>222589</v>
      </c>
      <c r="CA75" s="75">
        <f>SUM(CB75+CE75+CK75)</f>
        <v>222589</v>
      </c>
      <c r="CB75" s="75">
        <f t="shared" si="10"/>
        <v>222589</v>
      </c>
      <c r="CC75" s="75">
        <v>0</v>
      </c>
      <c r="CD75" s="76">
        <v>222589</v>
      </c>
      <c r="CE75" s="75">
        <f>SUM(CF75:CJ75)</f>
        <v>0</v>
      </c>
      <c r="CF75" s="75">
        <v>0</v>
      </c>
      <c r="CG75" s="75">
        <v>0</v>
      </c>
      <c r="CH75" s="76"/>
      <c r="CI75" s="76"/>
      <c r="CJ75" s="76"/>
      <c r="CK75" s="75">
        <f>SUM(CL75:CN75)</f>
        <v>0</v>
      </c>
      <c r="CL75" s="75"/>
      <c r="CM75" s="76"/>
      <c r="CN75" s="75"/>
      <c r="CO75" s="75">
        <v>0</v>
      </c>
      <c r="CP75" s="75"/>
      <c r="CQ75" s="75"/>
      <c r="CR75" s="75"/>
      <c r="CS75" s="75">
        <f t="shared" si="11"/>
        <v>0</v>
      </c>
      <c r="CT75" s="75">
        <f t="shared" si="12"/>
        <v>0</v>
      </c>
      <c r="CU75" s="75">
        <v>0</v>
      </c>
      <c r="CV75" s="78">
        <v>0</v>
      </c>
    </row>
    <row r="76" spans="1:101" s="58" customFormat="1" ht="15.6" x14ac:dyDescent="0.3">
      <c r="A76" s="104" t="s">
        <v>137</v>
      </c>
      <c r="B76" s="16" t="s">
        <v>1</v>
      </c>
      <c r="C76" s="17" t="s">
        <v>138</v>
      </c>
      <c r="D76" s="18">
        <f t="shared" ref="D76:AK76" si="108">SUM(D77)</f>
        <v>23658118</v>
      </c>
      <c r="E76" s="18">
        <f t="shared" si="108"/>
        <v>23608118</v>
      </c>
      <c r="F76" s="18">
        <f t="shared" si="108"/>
        <v>23608118</v>
      </c>
      <c r="G76" s="18">
        <f t="shared" si="108"/>
        <v>19676499</v>
      </c>
      <c r="H76" s="18">
        <f t="shared" si="108"/>
        <v>652395</v>
      </c>
      <c r="I76" s="18">
        <f t="shared" si="108"/>
        <v>2074403</v>
      </c>
      <c r="J76" s="18">
        <f t="shared" si="108"/>
        <v>3363</v>
      </c>
      <c r="K76" s="18">
        <f t="shared" si="108"/>
        <v>405880</v>
      </c>
      <c r="L76" s="18">
        <f t="shared" si="108"/>
        <v>0</v>
      </c>
      <c r="M76" s="18">
        <f t="shared" si="108"/>
        <v>0</v>
      </c>
      <c r="N76" s="18">
        <f t="shared" si="108"/>
        <v>973332</v>
      </c>
      <c r="O76" s="18">
        <f t="shared" si="108"/>
        <v>691828</v>
      </c>
      <c r="P76" s="18">
        <f t="shared" si="108"/>
        <v>0</v>
      </c>
      <c r="Q76" s="18">
        <f t="shared" si="108"/>
        <v>0</v>
      </c>
      <c r="R76" s="18">
        <f t="shared" si="108"/>
        <v>0</v>
      </c>
      <c r="S76" s="18">
        <f t="shared" si="108"/>
        <v>0</v>
      </c>
      <c r="T76" s="18">
        <f t="shared" si="108"/>
        <v>130914</v>
      </c>
      <c r="U76" s="18">
        <f t="shared" si="108"/>
        <v>472865</v>
      </c>
      <c r="V76" s="18">
        <f t="shared" si="108"/>
        <v>60000</v>
      </c>
      <c r="W76" s="18">
        <f t="shared" si="108"/>
        <v>265618</v>
      </c>
      <c r="X76" s="18">
        <f t="shared" si="108"/>
        <v>109761</v>
      </c>
      <c r="Y76" s="18">
        <f t="shared" si="108"/>
        <v>26539</v>
      </c>
      <c r="Z76" s="18">
        <f t="shared" si="108"/>
        <v>10947</v>
      </c>
      <c r="AA76" s="18">
        <f t="shared" si="108"/>
        <v>0</v>
      </c>
      <c r="AB76" s="18">
        <f t="shared" si="108"/>
        <v>0</v>
      </c>
      <c r="AC76" s="18">
        <f t="shared" si="108"/>
        <v>0</v>
      </c>
      <c r="AD76" s="18">
        <f t="shared" si="108"/>
        <v>0</v>
      </c>
      <c r="AE76" s="18">
        <f t="shared" si="108"/>
        <v>601042</v>
      </c>
      <c r="AF76" s="18">
        <f t="shared" si="108"/>
        <v>0</v>
      </c>
      <c r="AG76" s="18">
        <f t="shared" si="108"/>
        <v>0</v>
      </c>
      <c r="AH76" s="18">
        <f t="shared" si="108"/>
        <v>6086</v>
      </c>
      <c r="AI76" s="18">
        <f t="shared" si="108"/>
        <v>0</v>
      </c>
      <c r="AJ76" s="18">
        <f t="shared" si="108"/>
        <v>0</v>
      </c>
      <c r="AK76" s="18">
        <f t="shared" si="108"/>
        <v>0</v>
      </c>
      <c r="AL76" s="18">
        <f t="shared" ref="AL76:CV76" si="109">SUM(AL77)</f>
        <v>0</v>
      </c>
      <c r="AM76" s="18">
        <f t="shared" si="109"/>
        <v>0</v>
      </c>
      <c r="AN76" s="18">
        <f t="shared" si="109"/>
        <v>40000</v>
      </c>
      <c r="AO76" s="18">
        <f t="shared" si="109"/>
        <v>14550</v>
      </c>
      <c r="AP76" s="18">
        <f t="shared" si="109"/>
        <v>730</v>
      </c>
      <c r="AQ76" s="18">
        <f t="shared" si="109"/>
        <v>0</v>
      </c>
      <c r="AR76" s="18">
        <f t="shared" si="109"/>
        <v>391107</v>
      </c>
      <c r="AS76" s="18">
        <f t="shared" si="109"/>
        <v>33600</v>
      </c>
      <c r="AT76" s="18"/>
      <c r="AU76" s="18"/>
      <c r="AV76" s="18">
        <f t="shared" si="109"/>
        <v>0</v>
      </c>
      <c r="AW76" s="18">
        <f t="shared" si="109"/>
        <v>39089</v>
      </c>
      <c r="AX76" s="18">
        <f t="shared" si="109"/>
        <v>65880</v>
      </c>
      <c r="AY76" s="18"/>
      <c r="AZ76" s="18">
        <f t="shared" si="109"/>
        <v>10000</v>
      </c>
      <c r="BA76" s="18">
        <f t="shared" si="109"/>
        <v>0</v>
      </c>
      <c r="BB76" s="18">
        <f t="shared" si="109"/>
        <v>0</v>
      </c>
      <c r="BC76" s="18">
        <f t="shared" si="109"/>
        <v>0</v>
      </c>
      <c r="BD76" s="18">
        <f t="shared" si="109"/>
        <v>0</v>
      </c>
      <c r="BE76" s="18">
        <f t="shared" si="109"/>
        <v>0</v>
      </c>
      <c r="BF76" s="18">
        <f t="shared" si="109"/>
        <v>0</v>
      </c>
      <c r="BG76" s="18">
        <f t="shared" si="109"/>
        <v>0</v>
      </c>
      <c r="BH76" s="18">
        <f t="shared" si="109"/>
        <v>0</v>
      </c>
      <c r="BI76" s="18">
        <f t="shared" si="109"/>
        <v>0</v>
      </c>
      <c r="BJ76" s="18">
        <f t="shared" si="109"/>
        <v>0</v>
      </c>
      <c r="BK76" s="18">
        <f t="shared" si="109"/>
        <v>0</v>
      </c>
      <c r="BL76" s="18">
        <f t="shared" si="109"/>
        <v>0</v>
      </c>
      <c r="BM76" s="18">
        <f t="shared" si="109"/>
        <v>0</v>
      </c>
      <c r="BN76" s="18">
        <f t="shared" si="109"/>
        <v>0</v>
      </c>
      <c r="BO76" s="18">
        <f t="shared" si="109"/>
        <v>0</v>
      </c>
      <c r="BP76" s="18">
        <f t="shared" si="109"/>
        <v>0</v>
      </c>
      <c r="BQ76" s="18">
        <f t="shared" si="109"/>
        <v>0</v>
      </c>
      <c r="BR76" s="18">
        <f t="shared" si="109"/>
        <v>0</v>
      </c>
      <c r="BS76" s="18">
        <f t="shared" si="109"/>
        <v>0</v>
      </c>
      <c r="BT76" s="18">
        <f t="shared" si="109"/>
        <v>0</v>
      </c>
      <c r="BU76" s="18">
        <f t="shared" si="109"/>
        <v>0</v>
      </c>
      <c r="BV76" s="18">
        <f t="shared" si="109"/>
        <v>0</v>
      </c>
      <c r="BW76" s="18">
        <f t="shared" si="109"/>
        <v>0</v>
      </c>
      <c r="BX76" s="18">
        <f t="shared" si="109"/>
        <v>0</v>
      </c>
      <c r="BY76" s="18">
        <f t="shared" si="109"/>
        <v>0</v>
      </c>
      <c r="BZ76" s="18">
        <f t="shared" si="109"/>
        <v>50000</v>
      </c>
      <c r="CA76" s="18">
        <f t="shared" si="109"/>
        <v>50000</v>
      </c>
      <c r="CB76" s="18">
        <f t="shared" si="109"/>
        <v>50000</v>
      </c>
      <c r="CC76" s="18">
        <f t="shared" si="109"/>
        <v>0</v>
      </c>
      <c r="CD76" s="18">
        <f t="shared" si="109"/>
        <v>50000</v>
      </c>
      <c r="CE76" s="18">
        <f t="shared" si="109"/>
        <v>0</v>
      </c>
      <c r="CF76" s="18">
        <f t="shared" si="109"/>
        <v>0</v>
      </c>
      <c r="CG76" s="18">
        <f t="shared" si="109"/>
        <v>0</v>
      </c>
      <c r="CH76" s="18">
        <f t="shared" si="109"/>
        <v>0</v>
      </c>
      <c r="CI76" s="18">
        <f t="shared" si="109"/>
        <v>0</v>
      </c>
      <c r="CJ76" s="18">
        <f t="shared" si="109"/>
        <v>0</v>
      </c>
      <c r="CK76" s="18">
        <f t="shared" si="109"/>
        <v>0</v>
      </c>
      <c r="CL76" s="18">
        <f t="shared" si="109"/>
        <v>0</v>
      </c>
      <c r="CM76" s="18">
        <f t="shared" si="109"/>
        <v>0</v>
      </c>
      <c r="CN76" s="18"/>
      <c r="CO76" s="18">
        <f t="shared" si="109"/>
        <v>0</v>
      </c>
      <c r="CP76" s="74"/>
      <c r="CQ76" s="74"/>
      <c r="CR76" s="74"/>
      <c r="CS76" s="18">
        <f t="shared" si="109"/>
        <v>0</v>
      </c>
      <c r="CT76" s="18">
        <f t="shared" si="109"/>
        <v>0</v>
      </c>
      <c r="CU76" s="18">
        <f t="shared" si="109"/>
        <v>0</v>
      </c>
      <c r="CV76" s="46">
        <f t="shared" si="109"/>
        <v>0</v>
      </c>
      <c r="CW76" s="57"/>
    </row>
    <row r="77" spans="1:101" ht="15.6" x14ac:dyDescent="0.3">
      <c r="A77" s="105" t="s">
        <v>1</v>
      </c>
      <c r="B77" s="21" t="s">
        <v>139</v>
      </c>
      <c r="C77" s="22" t="s">
        <v>140</v>
      </c>
      <c r="D77" s="19">
        <f>SUM(E77+BZ77+CS77)</f>
        <v>23658118</v>
      </c>
      <c r="E77" s="19">
        <f>SUM(F77+BA77)</f>
        <v>23608118</v>
      </c>
      <c r="F77" s="19">
        <f>SUM(G77+H77+I77+P77+S77+T77+U77+AE77+AD77)</f>
        <v>23608118</v>
      </c>
      <c r="G77" s="23">
        <v>19676499</v>
      </c>
      <c r="H77" s="23">
        <v>652395</v>
      </c>
      <c r="I77" s="19">
        <f t="shared" ref="I77:I147" si="110">SUM(J77:O77)</f>
        <v>2074403</v>
      </c>
      <c r="J77" s="23">
        <v>3363</v>
      </c>
      <c r="K77" s="23">
        <v>405880</v>
      </c>
      <c r="L77" s="23">
        <v>0</v>
      </c>
      <c r="M77" s="23">
        <v>0</v>
      </c>
      <c r="N77" s="23">
        <v>973332</v>
      </c>
      <c r="O77" s="23">
        <v>691828</v>
      </c>
      <c r="P77" s="19">
        <f t="shared" ref="P77:P147" si="111">SUM(Q77:R77)</f>
        <v>0</v>
      </c>
      <c r="Q77" s="24"/>
      <c r="R77" s="24"/>
      <c r="S77" s="24"/>
      <c r="T77" s="23">
        <v>130914</v>
      </c>
      <c r="U77" s="19">
        <f>SUM(V77:AC77)</f>
        <v>472865</v>
      </c>
      <c r="V77" s="23">
        <v>60000</v>
      </c>
      <c r="W77" s="23">
        <v>265618</v>
      </c>
      <c r="X77" s="23">
        <v>109761</v>
      </c>
      <c r="Y77" s="23">
        <v>26539</v>
      </c>
      <c r="Z77" s="23">
        <v>10947</v>
      </c>
      <c r="AA77" s="23">
        <v>0</v>
      </c>
      <c r="AB77" s="23">
        <v>0</v>
      </c>
      <c r="AC77" s="23">
        <v>0</v>
      </c>
      <c r="AD77" s="19">
        <v>0</v>
      </c>
      <c r="AE77" s="19">
        <f>SUM(AF77:AZ77)</f>
        <v>601042</v>
      </c>
      <c r="AF77" s="19">
        <v>0</v>
      </c>
      <c r="AG77" s="19">
        <v>0</v>
      </c>
      <c r="AH77" s="23">
        <v>6086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40000</v>
      </c>
      <c r="AO77" s="23">
        <v>14550</v>
      </c>
      <c r="AP77" s="23">
        <v>730</v>
      </c>
      <c r="AQ77" s="23">
        <v>0</v>
      </c>
      <c r="AR77" s="23">
        <v>391107</v>
      </c>
      <c r="AS77" s="23">
        <v>33600</v>
      </c>
      <c r="AT77" s="23">
        <v>0</v>
      </c>
      <c r="AU77" s="23">
        <v>0</v>
      </c>
      <c r="AV77" s="23">
        <v>0</v>
      </c>
      <c r="AW77" s="23">
        <v>39089</v>
      </c>
      <c r="AX77" s="23">
        <v>65880</v>
      </c>
      <c r="AY77" s="23">
        <v>0</v>
      </c>
      <c r="AZ77" s="23">
        <v>10000</v>
      </c>
      <c r="BA77" s="19">
        <f>SUM(BB77+BF77+BI77+BK77+BN77)</f>
        <v>0</v>
      </c>
      <c r="BB77" s="19">
        <f>SUM(BC77:BE77)</f>
        <v>0</v>
      </c>
      <c r="BC77" s="19">
        <v>0</v>
      </c>
      <c r="BD77" s="19">
        <v>0</v>
      </c>
      <c r="BE77" s="19">
        <v>0</v>
      </c>
      <c r="BF77" s="19">
        <f>SUM(BH77:BH77)</f>
        <v>0</v>
      </c>
      <c r="BG77" s="19">
        <v>0</v>
      </c>
      <c r="BH77" s="19">
        <v>0</v>
      </c>
      <c r="BI77" s="19">
        <v>0</v>
      </c>
      <c r="BJ77" s="19">
        <v>0</v>
      </c>
      <c r="BK77" s="19">
        <f t="shared" ref="BK77:BK147" si="112">SUM(BL77)</f>
        <v>0</v>
      </c>
      <c r="BL77" s="19">
        <v>0</v>
      </c>
      <c r="BM77" s="19">
        <v>0</v>
      </c>
      <c r="BN77" s="19">
        <f>SUM(BO77:BY77)</f>
        <v>0</v>
      </c>
      <c r="BO77" s="19">
        <v>0</v>
      </c>
      <c r="BP77" s="19">
        <v>0</v>
      </c>
      <c r="BQ77" s="19">
        <v>0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19">
        <v>0</v>
      </c>
      <c r="BX77" s="19"/>
      <c r="BY77" s="19">
        <v>0</v>
      </c>
      <c r="BZ77" s="19">
        <f>SUM(CA77+CO77)</f>
        <v>50000</v>
      </c>
      <c r="CA77" s="19">
        <f>SUM(CB77+CE77+CK77)</f>
        <v>50000</v>
      </c>
      <c r="CB77" s="19">
        <f t="shared" ref="CB77:CB147" si="113">SUM(CC77:CD77)</f>
        <v>50000</v>
      </c>
      <c r="CC77" s="19">
        <v>0</v>
      </c>
      <c r="CD77" s="23">
        <v>50000</v>
      </c>
      <c r="CE77" s="19">
        <f>SUM(CF77:CJ77)</f>
        <v>0</v>
      </c>
      <c r="CF77" s="19">
        <v>0</v>
      </c>
      <c r="CG77" s="19">
        <v>0</v>
      </c>
      <c r="CH77" s="19"/>
      <c r="CI77" s="19">
        <v>0</v>
      </c>
      <c r="CJ77" s="19">
        <v>0</v>
      </c>
      <c r="CK77" s="19">
        <f>SUM(CL77:CN77)</f>
        <v>0</v>
      </c>
      <c r="CL77" s="24"/>
      <c r="CM77" s="19"/>
      <c r="CN77" s="19"/>
      <c r="CO77" s="19">
        <v>0</v>
      </c>
      <c r="CP77" s="75"/>
      <c r="CQ77" s="75"/>
      <c r="CR77" s="75"/>
      <c r="CS77" s="19">
        <f t="shared" ref="CS77:CS147" si="114">SUM(CT77)</f>
        <v>0</v>
      </c>
      <c r="CT77" s="19">
        <f t="shared" ref="CT77:CT147" si="115">SUM(CU77:CV77)</f>
        <v>0</v>
      </c>
      <c r="CU77" s="19">
        <v>0</v>
      </c>
      <c r="CV77" s="20">
        <v>0</v>
      </c>
      <c r="CW77" s="52"/>
    </row>
    <row r="78" spans="1:101" s="58" customFormat="1" ht="31.2" x14ac:dyDescent="0.3">
      <c r="A78" s="104" t="s">
        <v>466</v>
      </c>
      <c r="B78" s="16" t="s">
        <v>1</v>
      </c>
      <c r="C78" s="17" t="s">
        <v>141</v>
      </c>
      <c r="D78" s="18">
        <f t="shared" ref="D78:AK78" si="116">SUM(D79)</f>
        <v>27065011</v>
      </c>
      <c r="E78" s="18">
        <f t="shared" si="116"/>
        <v>26796700</v>
      </c>
      <c r="F78" s="18">
        <f t="shared" si="116"/>
        <v>26786941</v>
      </c>
      <c r="G78" s="18">
        <f t="shared" si="116"/>
        <v>22614648</v>
      </c>
      <c r="H78" s="18">
        <f t="shared" si="116"/>
        <v>1242172</v>
      </c>
      <c r="I78" s="18">
        <f t="shared" si="116"/>
        <v>1724457</v>
      </c>
      <c r="J78" s="18">
        <f t="shared" si="116"/>
        <v>0</v>
      </c>
      <c r="K78" s="18">
        <f t="shared" si="116"/>
        <v>466617</v>
      </c>
      <c r="L78" s="18">
        <f t="shared" si="116"/>
        <v>0</v>
      </c>
      <c r="M78" s="18">
        <f t="shared" si="116"/>
        <v>0</v>
      </c>
      <c r="N78" s="18">
        <f t="shared" si="116"/>
        <v>719197</v>
      </c>
      <c r="O78" s="18">
        <f t="shared" si="116"/>
        <v>538643</v>
      </c>
      <c r="P78" s="18">
        <f t="shared" si="116"/>
        <v>7776</v>
      </c>
      <c r="Q78" s="18">
        <f t="shared" si="116"/>
        <v>7776</v>
      </c>
      <c r="R78" s="18">
        <f t="shared" si="116"/>
        <v>0</v>
      </c>
      <c r="S78" s="18">
        <f t="shared" si="116"/>
        <v>0</v>
      </c>
      <c r="T78" s="18">
        <f t="shared" si="116"/>
        <v>119330</v>
      </c>
      <c r="U78" s="18">
        <f t="shared" si="116"/>
        <v>336252</v>
      </c>
      <c r="V78" s="18">
        <f t="shared" si="116"/>
        <v>118459</v>
      </c>
      <c r="W78" s="18">
        <f t="shared" si="116"/>
        <v>60363</v>
      </c>
      <c r="X78" s="18">
        <f t="shared" si="116"/>
        <v>100000</v>
      </c>
      <c r="Y78" s="18">
        <f t="shared" si="116"/>
        <v>24145</v>
      </c>
      <c r="Z78" s="18">
        <f t="shared" si="116"/>
        <v>10629</v>
      </c>
      <c r="AA78" s="18">
        <f t="shared" si="116"/>
        <v>34</v>
      </c>
      <c r="AB78" s="18">
        <f t="shared" si="116"/>
        <v>0</v>
      </c>
      <c r="AC78" s="18">
        <f t="shared" si="116"/>
        <v>22622</v>
      </c>
      <c r="AD78" s="18">
        <f t="shared" si="116"/>
        <v>0</v>
      </c>
      <c r="AE78" s="18">
        <f t="shared" si="116"/>
        <v>742306</v>
      </c>
      <c r="AF78" s="18">
        <f t="shared" si="116"/>
        <v>0</v>
      </c>
      <c r="AG78" s="18">
        <f t="shared" si="116"/>
        <v>0</v>
      </c>
      <c r="AH78" s="18">
        <f t="shared" si="116"/>
        <v>1960</v>
      </c>
      <c r="AI78" s="18">
        <f t="shared" si="116"/>
        <v>279744</v>
      </c>
      <c r="AJ78" s="18">
        <f t="shared" si="116"/>
        <v>0</v>
      </c>
      <c r="AK78" s="18">
        <f t="shared" si="116"/>
        <v>0</v>
      </c>
      <c r="AL78" s="18">
        <f t="shared" ref="AL78:CV78" si="117">SUM(AL79)</f>
        <v>0</v>
      </c>
      <c r="AM78" s="18">
        <f t="shared" si="117"/>
        <v>0</v>
      </c>
      <c r="AN78" s="18">
        <f t="shared" si="117"/>
        <v>60153</v>
      </c>
      <c r="AO78" s="18">
        <f t="shared" si="117"/>
        <v>18042</v>
      </c>
      <c r="AP78" s="18">
        <f t="shared" si="117"/>
        <v>0</v>
      </c>
      <c r="AQ78" s="18">
        <f t="shared" si="117"/>
        <v>0</v>
      </c>
      <c r="AR78" s="18">
        <f t="shared" si="117"/>
        <v>260549</v>
      </c>
      <c r="AS78" s="18">
        <f t="shared" si="117"/>
        <v>0</v>
      </c>
      <c r="AT78" s="18"/>
      <c r="AU78" s="18"/>
      <c r="AV78" s="18">
        <f t="shared" si="117"/>
        <v>0</v>
      </c>
      <c r="AW78" s="18">
        <f t="shared" si="117"/>
        <v>0</v>
      </c>
      <c r="AX78" s="18">
        <f t="shared" si="117"/>
        <v>0</v>
      </c>
      <c r="AY78" s="18"/>
      <c r="AZ78" s="18">
        <f t="shared" si="117"/>
        <v>121858</v>
      </c>
      <c r="BA78" s="18">
        <f t="shared" si="117"/>
        <v>9759</v>
      </c>
      <c r="BB78" s="18">
        <f t="shared" si="117"/>
        <v>0</v>
      </c>
      <c r="BC78" s="18">
        <f t="shared" si="117"/>
        <v>0</v>
      </c>
      <c r="BD78" s="18">
        <f t="shared" si="117"/>
        <v>0</v>
      </c>
      <c r="BE78" s="18">
        <f t="shared" si="117"/>
        <v>0</v>
      </c>
      <c r="BF78" s="18">
        <f t="shared" si="117"/>
        <v>0</v>
      </c>
      <c r="BG78" s="18">
        <f t="shared" si="117"/>
        <v>0</v>
      </c>
      <c r="BH78" s="18">
        <f t="shared" si="117"/>
        <v>0</v>
      </c>
      <c r="BI78" s="18">
        <f t="shared" si="117"/>
        <v>0</v>
      </c>
      <c r="BJ78" s="18">
        <f t="shared" si="117"/>
        <v>0</v>
      </c>
      <c r="BK78" s="18">
        <f t="shared" si="117"/>
        <v>0</v>
      </c>
      <c r="BL78" s="18">
        <f t="shared" si="117"/>
        <v>0</v>
      </c>
      <c r="BM78" s="18">
        <f t="shared" si="117"/>
        <v>0</v>
      </c>
      <c r="BN78" s="18">
        <f t="shared" si="117"/>
        <v>9759</v>
      </c>
      <c r="BO78" s="18">
        <f t="shared" si="117"/>
        <v>0</v>
      </c>
      <c r="BP78" s="18">
        <f t="shared" si="117"/>
        <v>0</v>
      </c>
      <c r="BQ78" s="18">
        <f t="shared" si="117"/>
        <v>0</v>
      </c>
      <c r="BR78" s="18">
        <f t="shared" si="117"/>
        <v>0</v>
      </c>
      <c r="BS78" s="18">
        <f t="shared" si="117"/>
        <v>0</v>
      </c>
      <c r="BT78" s="18">
        <f t="shared" si="117"/>
        <v>0</v>
      </c>
      <c r="BU78" s="18">
        <f t="shared" si="117"/>
        <v>0</v>
      </c>
      <c r="BV78" s="18">
        <f t="shared" si="117"/>
        <v>0</v>
      </c>
      <c r="BW78" s="18">
        <f t="shared" si="117"/>
        <v>0</v>
      </c>
      <c r="BX78" s="18">
        <f t="shared" si="117"/>
        <v>9759</v>
      </c>
      <c r="BY78" s="18">
        <f t="shared" si="117"/>
        <v>0</v>
      </c>
      <c r="BZ78" s="18">
        <f t="shared" si="117"/>
        <v>268311</v>
      </c>
      <c r="CA78" s="18">
        <f t="shared" si="117"/>
        <v>268311</v>
      </c>
      <c r="CB78" s="18">
        <f t="shared" si="117"/>
        <v>268311</v>
      </c>
      <c r="CC78" s="18">
        <f t="shared" si="117"/>
        <v>0</v>
      </c>
      <c r="CD78" s="18">
        <f t="shared" si="117"/>
        <v>268311</v>
      </c>
      <c r="CE78" s="18">
        <f t="shared" si="117"/>
        <v>0</v>
      </c>
      <c r="CF78" s="18">
        <f t="shared" si="117"/>
        <v>0</v>
      </c>
      <c r="CG78" s="18">
        <f t="shared" si="117"/>
        <v>0</v>
      </c>
      <c r="CH78" s="18">
        <f t="shared" si="117"/>
        <v>0</v>
      </c>
      <c r="CI78" s="18">
        <f t="shared" si="117"/>
        <v>0</v>
      </c>
      <c r="CJ78" s="18">
        <f t="shared" si="117"/>
        <v>0</v>
      </c>
      <c r="CK78" s="18">
        <f t="shared" si="117"/>
        <v>0</v>
      </c>
      <c r="CL78" s="18">
        <f t="shared" si="117"/>
        <v>0</v>
      </c>
      <c r="CM78" s="18">
        <f t="shared" si="117"/>
        <v>0</v>
      </c>
      <c r="CN78" s="18"/>
      <c r="CO78" s="18">
        <f t="shared" si="117"/>
        <v>0</v>
      </c>
      <c r="CP78" s="74"/>
      <c r="CQ78" s="74"/>
      <c r="CR78" s="74"/>
      <c r="CS78" s="18">
        <f t="shared" si="117"/>
        <v>0</v>
      </c>
      <c r="CT78" s="18">
        <f t="shared" si="117"/>
        <v>0</v>
      </c>
      <c r="CU78" s="18">
        <f t="shared" si="117"/>
        <v>0</v>
      </c>
      <c r="CV78" s="46">
        <f t="shared" si="117"/>
        <v>0</v>
      </c>
      <c r="CW78" s="57"/>
    </row>
    <row r="79" spans="1:101" ht="15.6" x14ac:dyDescent="0.3">
      <c r="A79" s="105" t="s">
        <v>1</v>
      </c>
      <c r="B79" s="21" t="s">
        <v>142</v>
      </c>
      <c r="C79" s="22" t="s">
        <v>143</v>
      </c>
      <c r="D79" s="19">
        <f>SUM(E79+BZ79+CS79)</f>
        <v>27065011</v>
      </c>
      <c r="E79" s="19">
        <f>SUM(F79+BA79)</f>
        <v>26796700</v>
      </c>
      <c r="F79" s="19">
        <f>SUM(G79+H79+I79+P79+S79+T79+U79+AE79+AD79)</f>
        <v>26786941</v>
      </c>
      <c r="G79" s="23">
        <v>22614648</v>
      </c>
      <c r="H79" s="23">
        <v>1242172</v>
      </c>
      <c r="I79" s="19">
        <f t="shared" si="110"/>
        <v>1724457</v>
      </c>
      <c r="J79" s="23">
        <v>0</v>
      </c>
      <c r="K79" s="23">
        <v>466617</v>
      </c>
      <c r="L79" s="23">
        <v>0</v>
      </c>
      <c r="M79" s="23">
        <v>0</v>
      </c>
      <c r="N79" s="23">
        <v>719197</v>
      </c>
      <c r="O79" s="23">
        <v>538643</v>
      </c>
      <c r="P79" s="19">
        <f t="shared" si="111"/>
        <v>7776</v>
      </c>
      <c r="Q79" s="23">
        <v>7776</v>
      </c>
      <c r="R79" s="23">
        <v>0</v>
      </c>
      <c r="S79" s="23">
        <v>0</v>
      </c>
      <c r="T79" s="23">
        <v>119330</v>
      </c>
      <c r="U79" s="19">
        <f>SUM(V79:AC79)</f>
        <v>336252</v>
      </c>
      <c r="V79" s="23">
        <v>118459</v>
      </c>
      <c r="W79" s="23">
        <v>60363</v>
      </c>
      <c r="X79" s="23">
        <v>100000</v>
      </c>
      <c r="Y79" s="23">
        <v>24145</v>
      </c>
      <c r="Z79" s="23">
        <v>10629</v>
      </c>
      <c r="AA79" s="23">
        <v>34</v>
      </c>
      <c r="AB79" s="23">
        <v>0</v>
      </c>
      <c r="AC79" s="23">
        <v>22622</v>
      </c>
      <c r="AD79" s="19">
        <v>0</v>
      </c>
      <c r="AE79" s="19">
        <f>SUM(AF79:AZ79)</f>
        <v>742306</v>
      </c>
      <c r="AF79" s="19">
        <v>0</v>
      </c>
      <c r="AG79" s="19">
        <v>0</v>
      </c>
      <c r="AH79" s="23">
        <v>1960</v>
      </c>
      <c r="AI79" s="23">
        <v>279744</v>
      </c>
      <c r="AJ79" s="23">
        <v>0</v>
      </c>
      <c r="AK79" s="23">
        <v>0</v>
      </c>
      <c r="AL79" s="23">
        <v>0</v>
      </c>
      <c r="AM79" s="23">
        <v>0</v>
      </c>
      <c r="AN79" s="23">
        <v>60153</v>
      </c>
      <c r="AO79" s="23">
        <v>18042</v>
      </c>
      <c r="AP79" s="23">
        <v>0</v>
      </c>
      <c r="AQ79" s="23">
        <v>0</v>
      </c>
      <c r="AR79" s="23">
        <v>260549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23">
        <v>0</v>
      </c>
      <c r="AZ79" s="23">
        <v>121858</v>
      </c>
      <c r="BA79" s="19">
        <f>SUM(BB79+BF79+BI79+BK79+BN79)</f>
        <v>9759</v>
      </c>
      <c r="BB79" s="19">
        <f>SUM(BC79:BE79)</f>
        <v>0</v>
      </c>
      <c r="BC79" s="19">
        <v>0</v>
      </c>
      <c r="BD79" s="19">
        <v>0</v>
      </c>
      <c r="BE79" s="19">
        <v>0</v>
      </c>
      <c r="BF79" s="19">
        <f>SUM(BH79:BH79)</f>
        <v>0</v>
      </c>
      <c r="BG79" s="19">
        <v>0</v>
      </c>
      <c r="BH79" s="19">
        <v>0</v>
      </c>
      <c r="BI79" s="19">
        <v>0</v>
      </c>
      <c r="BJ79" s="19">
        <v>0</v>
      </c>
      <c r="BK79" s="19">
        <f t="shared" si="112"/>
        <v>0</v>
      </c>
      <c r="BL79" s="19">
        <v>0</v>
      </c>
      <c r="BM79" s="19">
        <v>0</v>
      </c>
      <c r="BN79" s="19">
        <f>SUM(BO79:BY79)</f>
        <v>9759</v>
      </c>
      <c r="BO79" s="19">
        <v>0</v>
      </c>
      <c r="BP79" s="19">
        <v>0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19">
        <v>0</v>
      </c>
      <c r="BW79" s="19">
        <v>0</v>
      </c>
      <c r="BX79" s="19">
        <v>9759</v>
      </c>
      <c r="BY79" s="19">
        <v>0</v>
      </c>
      <c r="BZ79" s="19">
        <f>SUM(CA79+CO79)</f>
        <v>268311</v>
      </c>
      <c r="CA79" s="19">
        <f>SUM(CB79+CE79+CK79)</f>
        <v>268311</v>
      </c>
      <c r="CB79" s="19">
        <f t="shared" si="113"/>
        <v>268311</v>
      </c>
      <c r="CC79" s="19">
        <v>0</v>
      </c>
      <c r="CD79" s="23">
        <v>268311</v>
      </c>
      <c r="CE79" s="19">
        <f>SUM(CF79:CJ79)</f>
        <v>0</v>
      </c>
      <c r="CF79" s="19">
        <v>0</v>
      </c>
      <c r="CG79" s="19">
        <v>0</v>
      </c>
      <c r="CH79" s="23"/>
      <c r="CI79" s="23"/>
      <c r="CJ79" s="23"/>
      <c r="CK79" s="19">
        <f>SUM(CL79:CN79)</f>
        <v>0</v>
      </c>
      <c r="CL79" s="19"/>
      <c r="CM79" s="23"/>
      <c r="CN79" s="19"/>
      <c r="CO79" s="19">
        <v>0</v>
      </c>
      <c r="CP79" s="75"/>
      <c r="CQ79" s="75"/>
      <c r="CR79" s="75"/>
      <c r="CS79" s="19">
        <f t="shared" si="114"/>
        <v>0</v>
      </c>
      <c r="CT79" s="19">
        <f t="shared" si="115"/>
        <v>0</v>
      </c>
      <c r="CU79" s="19">
        <v>0</v>
      </c>
      <c r="CV79" s="20">
        <v>0</v>
      </c>
      <c r="CW79" s="52"/>
    </row>
    <row r="80" spans="1:101" s="58" customFormat="1" ht="15.6" x14ac:dyDescent="0.3">
      <c r="A80" s="104" t="s">
        <v>144</v>
      </c>
      <c r="B80" s="16" t="s">
        <v>1</v>
      </c>
      <c r="C80" s="17" t="s">
        <v>145</v>
      </c>
      <c r="D80" s="18">
        <f t="shared" ref="D80:AK82" si="118">SUM(D81)</f>
        <v>9347820</v>
      </c>
      <c r="E80" s="18">
        <f t="shared" si="118"/>
        <v>9174918</v>
      </c>
      <c r="F80" s="18">
        <f t="shared" si="118"/>
        <v>9168400</v>
      </c>
      <c r="G80" s="18">
        <f t="shared" si="118"/>
        <v>6927367</v>
      </c>
      <c r="H80" s="18">
        <f t="shared" si="118"/>
        <v>1570272</v>
      </c>
      <c r="I80" s="18">
        <f t="shared" si="118"/>
        <v>291320</v>
      </c>
      <c r="J80" s="18">
        <f t="shared" si="118"/>
        <v>0</v>
      </c>
      <c r="K80" s="18">
        <f t="shared" si="118"/>
        <v>0</v>
      </c>
      <c r="L80" s="18">
        <f t="shared" si="118"/>
        <v>0</v>
      </c>
      <c r="M80" s="18">
        <f t="shared" si="118"/>
        <v>0</v>
      </c>
      <c r="N80" s="18">
        <f>N81</f>
        <v>242493</v>
      </c>
      <c r="O80" s="18">
        <f>O81</f>
        <v>48827</v>
      </c>
      <c r="P80" s="18">
        <f t="shared" si="118"/>
        <v>0</v>
      </c>
      <c r="Q80" s="18">
        <f t="shared" si="118"/>
        <v>0</v>
      </c>
      <c r="R80" s="18">
        <f t="shared" si="118"/>
        <v>0</v>
      </c>
      <c r="S80" s="18">
        <f t="shared" si="118"/>
        <v>0</v>
      </c>
      <c r="T80" s="18">
        <f t="shared" si="118"/>
        <v>93921</v>
      </c>
      <c r="U80" s="18">
        <f t="shared" si="118"/>
        <v>155123</v>
      </c>
      <c r="V80" s="18">
        <f t="shared" si="118"/>
        <v>0</v>
      </c>
      <c r="W80" s="18">
        <f t="shared" si="118"/>
        <v>100630</v>
      </c>
      <c r="X80" s="18">
        <f t="shared" si="118"/>
        <v>42318</v>
      </c>
      <c r="Y80" s="18">
        <f t="shared" si="118"/>
        <v>7736</v>
      </c>
      <c r="Z80" s="18">
        <f t="shared" si="118"/>
        <v>4439</v>
      </c>
      <c r="AA80" s="18">
        <f t="shared" si="118"/>
        <v>0</v>
      </c>
      <c r="AB80" s="18">
        <f t="shared" si="118"/>
        <v>0</v>
      </c>
      <c r="AC80" s="18">
        <f t="shared" si="118"/>
        <v>0</v>
      </c>
      <c r="AD80" s="18">
        <f t="shared" si="118"/>
        <v>0</v>
      </c>
      <c r="AE80" s="18">
        <f t="shared" si="118"/>
        <v>130397</v>
      </c>
      <c r="AF80" s="18">
        <f t="shared" si="118"/>
        <v>0</v>
      </c>
      <c r="AG80" s="18">
        <f t="shared" si="118"/>
        <v>0</v>
      </c>
      <c r="AH80" s="18">
        <f t="shared" si="118"/>
        <v>8998</v>
      </c>
      <c r="AI80" s="18">
        <f t="shared" si="118"/>
        <v>87657</v>
      </c>
      <c r="AJ80" s="18">
        <f t="shared" si="118"/>
        <v>0</v>
      </c>
      <c r="AK80" s="18">
        <f t="shared" si="118"/>
        <v>0</v>
      </c>
      <c r="AL80" s="18">
        <f t="shared" ref="AL80:CU82" si="119">SUM(AL81)</f>
        <v>0</v>
      </c>
      <c r="AM80" s="18">
        <f t="shared" si="119"/>
        <v>0</v>
      </c>
      <c r="AN80" s="18">
        <f t="shared" si="119"/>
        <v>0</v>
      </c>
      <c r="AO80" s="18">
        <f t="shared" si="119"/>
        <v>15627</v>
      </c>
      <c r="AP80" s="18">
        <f t="shared" si="119"/>
        <v>0</v>
      </c>
      <c r="AQ80" s="18">
        <f t="shared" si="119"/>
        <v>0</v>
      </c>
      <c r="AR80" s="18">
        <f t="shared" si="119"/>
        <v>18115</v>
      </c>
      <c r="AS80" s="18">
        <f t="shared" si="119"/>
        <v>0</v>
      </c>
      <c r="AT80" s="18"/>
      <c r="AU80" s="18"/>
      <c r="AV80" s="18">
        <f t="shared" si="119"/>
        <v>0</v>
      </c>
      <c r="AW80" s="18">
        <f t="shared" si="119"/>
        <v>0</v>
      </c>
      <c r="AX80" s="18">
        <f t="shared" si="119"/>
        <v>0</v>
      </c>
      <c r="AY80" s="18"/>
      <c r="AZ80" s="18">
        <f t="shared" si="119"/>
        <v>0</v>
      </c>
      <c r="BA80" s="18">
        <f t="shared" si="119"/>
        <v>6518</v>
      </c>
      <c r="BB80" s="18">
        <f t="shared" si="119"/>
        <v>0</v>
      </c>
      <c r="BC80" s="18">
        <f t="shared" si="119"/>
        <v>0</v>
      </c>
      <c r="BD80" s="18">
        <f t="shared" si="119"/>
        <v>0</v>
      </c>
      <c r="BE80" s="18">
        <f t="shared" si="119"/>
        <v>0</v>
      </c>
      <c r="BF80" s="18">
        <f t="shared" si="119"/>
        <v>0</v>
      </c>
      <c r="BG80" s="18">
        <f t="shared" si="119"/>
        <v>0</v>
      </c>
      <c r="BH80" s="18">
        <f t="shared" si="119"/>
        <v>0</v>
      </c>
      <c r="BI80" s="18">
        <f t="shared" si="119"/>
        <v>0</v>
      </c>
      <c r="BJ80" s="18">
        <f t="shared" si="119"/>
        <v>0</v>
      </c>
      <c r="BK80" s="18">
        <f t="shared" si="119"/>
        <v>0</v>
      </c>
      <c r="BL80" s="18">
        <f t="shared" si="119"/>
        <v>0</v>
      </c>
      <c r="BM80" s="18">
        <f t="shared" si="119"/>
        <v>0</v>
      </c>
      <c r="BN80" s="18">
        <f t="shared" si="119"/>
        <v>6518</v>
      </c>
      <c r="BO80" s="18">
        <f t="shared" si="119"/>
        <v>0</v>
      </c>
      <c r="BP80" s="18">
        <f t="shared" si="119"/>
        <v>0</v>
      </c>
      <c r="BQ80" s="18">
        <f t="shared" si="119"/>
        <v>0</v>
      </c>
      <c r="BR80" s="18">
        <f t="shared" si="119"/>
        <v>0</v>
      </c>
      <c r="BS80" s="18">
        <f t="shared" si="119"/>
        <v>0</v>
      </c>
      <c r="BT80" s="18">
        <f t="shared" si="119"/>
        <v>0</v>
      </c>
      <c r="BU80" s="18">
        <f t="shared" si="119"/>
        <v>0</v>
      </c>
      <c r="BV80" s="18">
        <f t="shared" si="119"/>
        <v>0</v>
      </c>
      <c r="BW80" s="18">
        <f t="shared" si="119"/>
        <v>0</v>
      </c>
      <c r="BX80" s="18">
        <f t="shared" si="119"/>
        <v>6518</v>
      </c>
      <c r="BY80" s="18">
        <f t="shared" si="119"/>
        <v>0</v>
      </c>
      <c r="BZ80" s="18">
        <f t="shared" si="119"/>
        <v>172902</v>
      </c>
      <c r="CA80" s="18">
        <f t="shared" si="119"/>
        <v>172902</v>
      </c>
      <c r="CB80" s="18">
        <f t="shared" si="119"/>
        <v>172902</v>
      </c>
      <c r="CC80" s="18">
        <f t="shared" si="119"/>
        <v>0</v>
      </c>
      <c r="CD80" s="18">
        <f t="shared" si="119"/>
        <v>172902</v>
      </c>
      <c r="CE80" s="18">
        <f t="shared" si="119"/>
        <v>0</v>
      </c>
      <c r="CF80" s="18">
        <f t="shared" si="119"/>
        <v>0</v>
      </c>
      <c r="CG80" s="18">
        <f t="shared" si="119"/>
        <v>0</v>
      </c>
      <c r="CH80" s="18">
        <f t="shared" si="119"/>
        <v>0</v>
      </c>
      <c r="CI80" s="18">
        <f t="shared" si="119"/>
        <v>0</v>
      </c>
      <c r="CJ80" s="18">
        <f t="shared" si="119"/>
        <v>0</v>
      </c>
      <c r="CK80" s="18">
        <f t="shared" si="119"/>
        <v>0</v>
      </c>
      <c r="CL80" s="18">
        <f t="shared" si="119"/>
        <v>0</v>
      </c>
      <c r="CM80" s="18">
        <f t="shared" si="119"/>
        <v>0</v>
      </c>
      <c r="CN80" s="18"/>
      <c r="CO80" s="18">
        <f t="shared" si="119"/>
        <v>0</v>
      </c>
      <c r="CP80" s="74"/>
      <c r="CQ80" s="74"/>
      <c r="CR80" s="74"/>
      <c r="CS80" s="18">
        <f t="shared" si="119"/>
        <v>0</v>
      </c>
      <c r="CT80" s="18">
        <f t="shared" si="119"/>
        <v>0</v>
      </c>
      <c r="CU80" s="18">
        <f t="shared" si="119"/>
        <v>0</v>
      </c>
      <c r="CV80" s="46">
        <f t="shared" ref="CV80:CV82" si="120">SUM(CV81)</f>
        <v>0</v>
      </c>
      <c r="CW80" s="57"/>
    </row>
    <row r="81" spans="1:101" ht="15.6" x14ac:dyDescent="0.3">
      <c r="A81" s="105" t="s">
        <v>1</v>
      </c>
      <c r="B81" s="21" t="s">
        <v>146</v>
      </c>
      <c r="C81" s="22" t="s">
        <v>147</v>
      </c>
      <c r="D81" s="19">
        <f>SUM(E81+BZ81+CS81)</f>
        <v>9347820</v>
      </c>
      <c r="E81" s="19">
        <f>SUM(F81+BA81)</f>
        <v>9174918</v>
      </c>
      <c r="F81" s="19">
        <f>SUM(G81+H81+I81+P81+S81+T81+U81+AE81+AD81)</f>
        <v>9168400</v>
      </c>
      <c r="G81" s="23">
        <v>6927367</v>
      </c>
      <c r="H81" s="23">
        <v>1570272</v>
      </c>
      <c r="I81" s="19">
        <f t="shared" si="110"/>
        <v>291320</v>
      </c>
      <c r="J81" s="19">
        <v>0</v>
      </c>
      <c r="K81" s="19"/>
      <c r="L81" s="19"/>
      <c r="M81" s="19"/>
      <c r="N81" s="23">
        <v>242493</v>
      </c>
      <c r="O81" s="23">
        <v>48827</v>
      </c>
      <c r="P81" s="19">
        <f t="shared" si="111"/>
        <v>0</v>
      </c>
      <c r="Q81" s="19">
        <v>0</v>
      </c>
      <c r="R81" s="19">
        <v>0</v>
      </c>
      <c r="S81" s="19">
        <v>0</v>
      </c>
      <c r="T81" s="23">
        <v>93921</v>
      </c>
      <c r="U81" s="19">
        <f>SUM(V81:AC81)</f>
        <v>155123</v>
      </c>
      <c r="V81" s="23">
        <v>0</v>
      </c>
      <c r="W81" s="23">
        <v>100630</v>
      </c>
      <c r="X81" s="23">
        <v>42318</v>
      </c>
      <c r="Y81" s="23">
        <v>7736</v>
      </c>
      <c r="Z81" s="23">
        <v>4439</v>
      </c>
      <c r="AA81" s="23">
        <v>0</v>
      </c>
      <c r="AB81" s="23">
        <v>0</v>
      </c>
      <c r="AC81" s="23">
        <v>0</v>
      </c>
      <c r="AD81" s="19">
        <v>0</v>
      </c>
      <c r="AE81" s="19">
        <f>SUM(AF81:AZ81)</f>
        <v>130397</v>
      </c>
      <c r="AF81" s="19">
        <v>0</v>
      </c>
      <c r="AG81" s="19">
        <v>0</v>
      </c>
      <c r="AH81" s="23">
        <v>8998</v>
      </c>
      <c r="AI81" s="23">
        <v>87657</v>
      </c>
      <c r="AJ81" s="23">
        <v>0</v>
      </c>
      <c r="AK81" s="23">
        <v>0</v>
      </c>
      <c r="AL81" s="23">
        <v>0</v>
      </c>
      <c r="AM81" s="23">
        <v>0</v>
      </c>
      <c r="AN81" s="23">
        <v>0</v>
      </c>
      <c r="AO81" s="23">
        <v>15627</v>
      </c>
      <c r="AP81" s="23">
        <v>0</v>
      </c>
      <c r="AQ81" s="23">
        <v>0</v>
      </c>
      <c r="AR81" s="23">
        <v>18115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19">
        <f>SUM(BB81+BF81+BI81+BK81+BN81)</f>
        <v>6518</v>
      </c>
      <c r="BB81" s="19">
        <f>SUM(BC81:BE81)</f>
        <v>0</v>
      </c>
      <c r="BC81" s="19">
        <v>0</v>
      </c>
      <c r="BD81" s="19">
        <v>0</v>
      </c>
      <c r="BE81" s="19">
        <v>0</v>
      </c>
      <c r="BF81" s="19">
        <f>SUM(BH81:BH81)</f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f t="shared" si="112"/>
        <v>0</v>
      </c>
      <c r="BL81" s="19">
        <v>0</v>
      </c>
      <c r="BM81" s="19">
        <v>0</v>
      </c>
      <c r="BN81" s="19">
        <f>SUM(BO81:BY81)</f>
        <v>6518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6518</v>
      </c>
      <c r="BY81" s="19">
        <v>0</v>
      </c>
      <c r="BZ81" s="19">
        <f>SUM(CA81+CO81)</f>
        <v>172902</v>
      </c>
      <c r="CA81" s="19">
        <f>SUM(CB81+CE81+CK81)</f>
        <v>172902</v>
      </c>
      <c r="CB81" s="19">
        <f t="shared" si="113"/>
        <v>172902</v>
      </c>
      <c r="CC81" s="19">
        <v>0</v>
      </c>
      <c r="CD81" s="23">
        <v>172902</v>
      </c>
      <c r="CE81" s="19">
        <f>SUM(CF81:CJ81)</f>
        <v>0</v>
      </c>
      <c r="CF81" s="19">
        <v>0</v>
      </c>
      <c r="CG81" s="19">
        <v>0</v>
      </c>
      <c r="CH81" s="19">
        <v>0</v>
      </c>
      <c r="CI81" s="19">
        <v>0</v>
      </c>
      <c r="CJ81" s="19">
        <v>0</v>
      </c>
      <c r="CK81" s="19">
        <f>SUM(CL81:CN81)</f>
        <v>0</v>
      </c>
      <c r="CL81" s="19">
        <v>0</v>
      </c>
      <c r="CM81" s="19">
        <v>0</v>
      </c>
      <c r="CN81" s="19"/>
      <c r="CO81" s="19">
        <v>0</v>
      </c>
      <c r="CP81" s="75"/>
      <c r="CQ81" s="75"/>
      <c r="CR81" s="75"/>
      <c r="CS81" s="19">
        <f t="shared" si="114"/>
        <v>0</v>
      </c>
      <c r="CT81" s="19">
        <f t="shared" si="115"/>
        <v>0</v>
      </c>
      <c r="CU81" s="19">
        <v>0</v>
      </c>
      <c r="CV81" s="20">
        <v>0</v>
      </c>
      <c r="CW81" s="52"/>
    </row>
    <row r="82" spans="1:101" s="58" customFormat="1" ht="15.6" x14ac:dyDescent="0.3">
      <c r="A82" s="104" t="s">
        <v>148</v>
      </c>
      <c r="B82" s="16" t="s">
        <v>1</v>
      </c>
      <c r="C82" s="30" t="s">
        <v>328</v>
      </c>
      <c r="D82" s="18">
        <f t="shared" si="118"/>
        <v>66910834</v>
      </c>
      <c r="E82" s="18">
        <f t="shared" si="118"/>
        <v>66179759</v>
      </c>
      <c r="F82" s="18">
        <f t="shared" si="118"/>
        <v>64927943</v>
      </c>
      <c r="G82" s="18">
        <f t="shared" si="118"/>
        <v>35749463</v>
      </c>
      <c r="H82" s="18">
        <f t="shared" si="118"/>
        <v>339850</v>
      </c>
      <c r="I82" s="18">
        <f t="shared" si="118"/>
        <v>5953173</v>
      </c>
      <c r="J82" s="18">
        <f t="shared" si="118"/>
        <v>128138</v>
      </c>
      <c r="K82" s="18">
        <f t="shared" si="118"/>
        <v>1813000</v>
      </c>
      <c r="L82" s="18">
        <f t="shared" si="118"/>
        <v>0</v>
      </c>
      <c r="M82" s="18">
        <f t="shared" si="118"/>
        <v>25000</v>
      </c>
      <c r="N82" s="18">
        <f t="shared" si="118"/>
        <v>3100060</v>
      </c>
      <c r="O82" s="18">
        <f t="shared" si="118"/>
        <v>886975</v>
      </c>
      <c r="P82" s="18">
        <f t="shared" si="118"/>
        <v>43390</v>
      </c>
      <c r="Q82" s="18">
        <f t="shared" si="118"/>
        <v>43390</v>
      </c>
      <c r="R82" s="18">
        <f t="shared" si="118"/>
        <v>0</v>
      </c>
      <c r="S82" s="18">
        <f t="shared" si="118"/>
        <v>20000</v>
      </c>
      <c r="T82" s="18">
        <f t="shared" si="118"/>
        <v>415834</v>
      </c>
      <c r="U82" s="18">
        <f t="shared" si="118"/>
        <v>1082889</v>
      </c>
      <c r="V82" s="18">
        <f t="shared" si="118"/>
        <v>159903</v>
      </c>
      <c r="W82" s="18">
        <f t="shared" si="118"/>
        <v>3000</v>
      </c>
      <c r="X82" s="18">
        <f t="shared" si="118"/>
        <v>708440</v>
      </c>
      <c r="Y82" s="18">
        <f t="shared" si="118"/>
        <v>51885</v>
      </c>
      <c r="Z82" s="18">
        <f t="shared" si="118"/>
        <v>88900</v>
      </c>
      <c r="AA82" s="18">
        <f t="shared" si="118"/>
        <v>18000</v>
      </c>
      <c r="AB82" s="18">
        <f t="shared" si="118"/>
        <v>0</v>
      </c>
      <c r="AC82" s="18">
        <f t="shared" si="118"/>
        <v>52761</v>
      </c>
      <c r="AD82" s="18">
        <f t="shared" si="118"/>
        <v>0</v>
      </c>
      <c r="AE82" s="18">
        <f t="shared" si="118"/>
        <v>21323344</v>
      </c>
      <c r="AF82" s="18">
        <f t="shared" si="118"/>
        <v>0</v>
      </c>
      <c r="AG82" s="18">
        <f t="shared" si="118"/>
        <v>0</v>
      </c>
      <c r="AH82" s="18">
        <f t="shared" si="118"/>
        <v>47631</v>
      </c>
      <c r="AI82" s="18">
        <f t="shared" si="118"/>
        <v>81892</v>
      </c>
      <c r="AJ82" s="18">
        <f t="shared" si="118"/>
        <v>0</v>
      </c>
      <c r="AK82" s="18">
        <f t="shared" si="118"/>
        <v>1897</v>
      </c>
      <c r="AL82" s="18">
        <f t="shared" si="119"/>
        <v>0</v>
      </c>
      <c r="AM82" s="18">
        <f t="shared" si="119"/>
        <v>6380</v>
      </c>
      <c r="AN82" s="18">
        <f t="shared" si="119"/>
        <v>9000</v>
      </c>
      <c r="AO82" s="18">
        <f t="shared" si="119"/>
        <v>13386</v>
      </c>
      <c r="AP82" s="18">
        <f t="shared" si="119"/>
        <v>0</v>
      </c>
      <c r="AQ82" s="18">
        <f t="shared" si="119"/>
        <v>0</v>
      </c>
      <c r="AR82" s="18">
        <f t="shared" si="119"/>
        <v>0</v>
      </c>
      <c r="AS82" s="18">
        <f t="shared" si="119"/>
        <v>100000</v>
      </c>
      <c r="AT82" s="18"/>
      <c r="AU82" s="18"/>
      <c r="AV82" s="18">
        <f t="shared" si="119"/>
        <v>0</v>
      </c>
      <c r="AW82" s="18">
        <f t="shared" si="119"/>
        <v>19287313</v>
      </c>
      <c r="AX82" s="18">
        <f t="shared" si="119"/>
        <v>349120</v>
      </c>
      <c r="AY82" s="18">
        <f t="shared" si="119"/>
        <v>1057100</v>
      </c>
      <c r="AZ82" s="18">
        <f t="shared" si="119"/>
        <v>369625</v>
      </c>
      <c r="BA82" s="18">
        <f t="shared" si="119"/>
        <v>1251816</v>
      </c>
      <c r="BB82" s="18">
        <f t="shared" si="119"/>
        <v>0</v>
      </c>
      <c r="BC82" s="18">
        <f t="shared" si="119"/>
        <v>0</v>
      </c>
      <c r="BD82" s="18">
        <f t="shared" si="119"/>
        <v>0</v>
      </c>
      <c r="BE82" s="18">
        <f t="shared" si="119"/>
        <v>0</v>
      </c>
      <c r="BF82" s="18">
        <f t="shared" si="119"/>
        <v>0</v>
      </c>
      <c r="BG82" s="18">
        <f t="shared" si="119"/>
        <v>0</v>
      </c>
      <c r="BH82" s="18">
        <f t="shared" si="119"/>
        <v>0</v>
      </c>
      <c r="BI82" s="18">
        <f t="shared" si="119"/>
        <v>0</v>
      </c>
      <c r="BJ82" s="18">
        <f t="shared" si="119"/>
        <v>0</v>
      </c>
      <c r="BK82" s="18">
        <f t="shared" si="119"/>
        <v>252816</v>
      </c>
      <c r="BL82" s="18">
        <f t="shared" si="119"/>
        <v>252816</v>
      </c>
      <c r="BM82" s="18">
        <f t="shared" si="119"/>
        <v>0</v>
      </c>
      <c r="BN82" s="18">
        <f t="shared" si="119"/>
        <v>999000</v>
      </c>
      <c r="BO82" s="18">
        <f t="shared" si="119"/>
        <v>0</v>
      </c>
      <c r="BP82" s="18">
        <f t="shared" si="119"/>
        <v>0</v>
      </c>
      <c r="BQ82" s="18">
        <f t="shared" si="119"/>
        <v>0</v>
      </c>
      <c r="BR82" s="18">
        <f t="shared" si="119"/>
        <v>0</v>
      </c>
      <c r="BS82" s="18">
        <f t="shared" si="119"/>
        <v>0</v>
      </c>
      <c r="BT82" s="18">
        <f t="shared" si="119"/>
        <v>0</v>
      </c>
      <c r="BU82" s="18">
        <f t="shared" si="119"/>
        <v>0</v>
      </c>
      <c r="BV82" s="18">
        <f t="shared" si="119"/>
        <v>0</v>
      </c>
      <c r="BW82" s="18">
        <f t="shared" si="119"/>
        <v>0</v>
      </c>
      <c r="BX82" s="18">
        <f t="shared" si="119"/>
        <v>999000</v>
      </c>
      <c r="BY82" s="18">
        <f t="shared" si="119"/>
        <v>0</v>
      </c>
      <c r="BZ82" s="18">
        <f t="shared" si="119"/>
        <v>731075</v>
      </c>
      <c r="CA82" s="18">
        <f t="shared" si="119"/>
        <v>731075</v>
      </c>
      <c r="CB82" s="18">
        <f t="shared" si="119"/>
        <v>731075</v>
      </c>
      <c r="CC82" s="18">
        <f t="shared" si="119"/>
        <v>0</v>
      </c>
      <c r="CD82" s="18">
        <f t="shared" si="119"/>
        <v>731075</v>
      </c>
      <c r="CE82" s="18">
        <f t="shared" si="119"/>
        <v>0</v>
      </c>
      <c r="CF82" s="18">
        <f t="shared" si="119"/>
        <v>0</v>
      </c>
      <c r="CG82" s="18">
        <f t="shared" si="119"/>
        <v>0</v>
      </c>
      <c r="CH82" s="18">
        <f t="shared" si="119"/>
        <v>0</v>
      </c>
      <c r="CI82" s="18">
        <f t="shared" si="119"/>
        <v>0</v>
      </c>
      <c r="CJ82" s="18">
        <f t="shared" si="119"/>
        <v>0</v>
      </c>
      <c r="CK82" s="18">
        <f t="shared" si="119"/>
        <v>0</v>
      </c>
      <c r="CL82" s="18">
        <f t="shared" si="119"/>
        <v>0</v>
      </c>
      <c r="CM82" s="18">
        <f t="shared" si="119"/>
        <v>0</v>
      </c>
      <c r="CN82" s="18"/>
      <c r="CO82" s="18">
        <f t="shared" si="119"/>
        <v>0</v>
      </c>
      <c r="CP82" s="74"/>
      <c r="CQ82" s="74"/>
      <c r="CR82" s="74"/>
      <c r="CS82" s="18">
        <f t="shared" si="119"/>
        <v>0</v>
      </c>
      <c r="CT82" s="18">
        <f t="shared" si="119"/>
        <v>0</v>
      </c>
      <c r="CU82" s="18">
        <f t="shared" si="119"/>
        <v>0</v>
      </c>
      <c r="CV82" s="46">
        <f t="shared" si="120"/>
        <v>0</v>
      </c>
      <c r="CW82" s="57"/>
    </row>
    <row r="83" spans="1:101" ht="17.399999999999999" customHeight="1" x14ac:dyDescent="0.3">
      <c r="A83" s="105" t="s">
        <v>1</v>
      </c>
      <c r="B83" s="21" t="s">
        <v>149</v>
      </c>
      <c r="C83" s="31" t="s">
        <v>150</v>
      </c>
      <c r="D83" s="19">
        <f>SUM(E83+BZ83+CS83)</f>
        <v>66910834</v>
      </c>
      <c r="E83" s="19">
        <f>SUM(F83+BA83)</f>
        <v>66179759</v>
      </c>
      <c r="F83" s="19">
        <f>SUM(G83+H83+I83+P83+S83+T83+U83+AE83+AD83)</f>
        <v>64927943</v>
      </c>
      <c r="G83" s="23">
        <v>35749463</v>
      </c>
      <c r="H83" s="23">
        <v>339850</v>
      </c>
      <c r="I83" s="19">
        <f t="shared" ref="I83" si="121">SUM(J83:O83)</f>
        <v>5953173</v>
      </c>
      <c r="J83" s="23">
        <v>128138</v>
      </c>
      <c r="K83" s="23">
        <v>1813000</v>
      </c>
      <c r="L83" s="23">
        <v>0</v>
      </c>
      <c r="M83" s="23">
        <v>25000</v>
      </c>
      <c r="N83" s="23">
        <v>3100060</v>
      </c>
      <c r="O83" s="23">
        <v>886975</v>
      </c>
      <c r="P83" s="19">
        <f t="shared" ref="P83" si="122">SUM(Q83:R83)</f>
        <v>43390</v>
      </c>
      <c r="Q83" s="23">
        <v>43390</v>
      </c>
      <c r="R83" s="23">
        <v>0</v>
      </c>
      <c r="S83" s="23">
        <v>20000</v>
      </c>
      <c r="T83" s="23">
        <v>415834</v>
      </c>
      <c r="U83" s="19">
        <f>SUM(V83:AC83)</f>
        <v>1082889</v>
      </c>
      <c r="V83" s="23">
        <v>159903</v>
      </c>
      <c r="W83" s="23">
        <v>3000</v>
      </c>
      <c r="X83" s="23">
        <v>708440</v>
      </c>
      <c r="Y83" s="23">
        <v>51885</v>
      </c>
      <c r="Z83" s="23">
        <v>88900</v>
      </c>
      <c r="AA83" s="23">
        <v>18000</v>
      </c>
      <c r="AB83" s="23">
        <v>0</v>
      </c>
      <c r="AC83" s="23">
        <v>52761</v>
      </c>
      <c r="AD83" s="19">
        <v>0</v>
      </c>
      <c r="AE83" s="19">
        <f>SUM(AF83:AZ83)</f>
        <v>21323344</v>
      </c>
      <c r="AF83" s="19">
        <v>0</v>
      </c>
      <c r="AG83" s="19">
        <v>0</v>
      </c>
      <c r="AH83" s="23">
        <v>47631</v>
      </c>
      <c r="AI83" s="23">
        <v>81892</v>
      </c>
      <c r="AJ83" s="23">
        <v>0</v>
      </c>
      <c r="AK83" s="23">
        <v>1897</v>
      </c>
      <c r="AL83" s="23">
        <v>0</v>
      </c>
      <c r="AM83" s="23">
        <v>6380</v>
      </c>
      <c r="AN83" s="23">
        <v>9000</v>
      </c>
      <c r="AO83" s="23">
        <v>13386</v>
      </c>
      <c r="AP83" s="23">
        <v>0</v>
      </c>
      <c r="AQ83" s="23">
        <v>0</v>
      </c>
      <c r="AR83" s="23">
        <v>0</v>
      </c>
      <c r="AS83" s="23">
        <v>100000</v>
      </c>
      <c r="AT83" s="23">
        <v>0</v>
      </c>
      <c r="AU83" s="23">
        <v>0</v>
      </c>
      <c r="AV83" s="23">
        <v>0</v>
      </c>
      <c r="AW83" s="23">
        <v>19287313</v>
      </c>
      <c r="AX83" s="23">
        <v>349120</v>
      </c>
      <c r="AY83" s="23">
        <v>1057100</v>
      </c>
      <c r="AZ83" s="23">
        <v>369625</v>
      </c>
      <c r="BA83" s="19">
        <f>SUM(BB83+BF83+BI83+BK83+BN83)</f>
        <v>1251816</v>
      </c>
      <c r="BB83" s="19">
        <f>SUM(BC83:BE83)</f>
        <v>0</v>
      </c>
      <c r="BC83" s="19">
        <v>0</v>
      </c>
      <c r="BD83" s="19">
        <v>0</v>
      </c>
      <c r="BE83" s="19">
        <v>0</v>
      </c>
      <c r="BF83" s="19">
        <f>SUM(BH83:BH83)</f>
        <v>0</v>
      </c>
      <c r="BG83" s="19">
        <v>0</v>
      </c>
      <c r="BH83" s="19">
        <v>0</v>
      </c>
      <c r="BI83" s="19">
        <v>0</v>
      </c>
      <c r="BJ83" s="23"/>
      <c r="BK83" s="19">
        <f t="shared" ref="BK83" si="123">SUM(BL83)</f>
        <v>252816</v>
      </c>
      <c r="BL83" s="23">
        <v>252816</v>
      </c>
      <c r="BM83" s="19">
        <v>0</v>
      </c>
      <c r="BN83" s="19">
        <f>SUM(BO83:BY83)</f>
        <v>999000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23">
        <v>999000</v>
      </c>
      <c r="BY83" s="19">
        <v>0</v>
      </c>
      <c r="BZ83" s="19">
        <f>SUM(CA83+CO83)</f>
        <v>731075</v>
      </c>
      <c r="CA83" s="19">
        <f>SUM(CB83+CE83+CK83)</f>
        <v>731075</v>
      </c>
      <c r="CB83" s="19">
        <f t="shared" ref="CB83" si="124">SUM(CC83:CD83)</f>
        <v>731075</v>
      </c>
      <c r="CC83" s="19">
        <v>0</v>
      </c>
      <c r="CD83" s="23">
        <v>731075</v>
      </c>
      <c r="CE83" s="19">
        <f>SUM(CF83:CJ83)</f>
        <v>0</v>
      </c>
      <c r="CF83" s="19">
        <v>0</v>
      </c>
      <c r="CG83" s="19">
        <v>0</v>
      </c>
      <c r="CH83" s="23"/>
      <c r="CI83" s="23"/>
      <c r="CJ83" s="23"/>
      <c r="CK83" s="19">
        <f>SUM(CL83:CN83)</f>
        <v>0</v>
      </c>
      <c r="CL83" s="24"/>
      <c r="CM83" s="23"/>
      <c r="CN83" s="19"/>
      <c r="CO83" s="19">
        <v>0</v>
      </c>
      <c r="CP83" s="75"/>
      <c r="CQ83" s="75"/>
      <c r="CR83" s="75"/>
      <c r="CS83" s="19">
        <f t="shared" ref="CS83" si="125">SUM(CT83)</f>
        <v>0</v>
      </c>
      <c r="CT83" s="19">
        <f t="shared" ref="CT83" si="126">SUM(CU83:CV83)</f>
        <v>0</v>
      </c>
      <c r="CU83" s="19">
        <v>0</v>
      </c>
      <c r="CV83" s="20">
        <v>0</v>
      </c>
      <c r="CW83" s="52"/>
    </row>
    <row r="84" spans="1:101" s="58" customFormat="1" ht="15.6" x14ac:dyDescent="0.3">
      <c r="A84" s="104" t="s">
        <v>151</v>
      </c>
      <c r="B84" s="16" t="s">
        <v>1</v>
      </c>
      <c r="C84" s="17" t="s">
        <v>494</v>
      </c>
      <c r="D84" s="18">
        <f t="shared" ref="D84:AK84" si="127">SUM(D85)</f>
        <v>41521276</v>
      </c>
      <c r="E84" s="18">
        <f t="shared" si="127"/>
        <v>40657143</v>
      </c>
      <c r="F84" s="18">
        <f t="shared" si="127"/>
        <v>40650815</v>
      </c>
      <c r="G84" s="18">
        <f t="shared" si="127"/>
        <v>34164376</v>
      </c>
      <c r="H84" s="18">
        <f t="shared" si="127"/>
        <v>684000</v>
      </c>
      <c r="I84" s="18">
        <f t="shared" si="127"/>
        <v>3923093</v>
      </c>
      <c r="J84" s="18">
        <f>J85</f>
        <v>34761</v>
      </c>
      <c r="K84" s="18">
        <f t="shared" ref="K84:O84" si="128">K85</f>
        <v>331235</v>
      </c>
      <c r="L84" s="18">
        <f t="shared" si="128"/>
        <v>41865</v>
      </c>
      <c r="M84" s="18">
        <f t="shared" si="128"/>
        <v>46500</v>
      </c>
      <c r="N84" s="18">
        <f t="shared" si="128"/>
        <v>3144131</v>
      </c>
      <c r="O84" s="18">
        <f t="shared" si="128"/>
        <v>324601</v>
      </c>
      <c r="P84" s="18">
        <f t="shared" si="127"/>
        <v>128404</v>
      </c>
      <c r="Q84" s="18">
        <f t="shared" si="127"/>
        <v>3314</v>
      </c>
      <c r="R84" s="18">
        <f t="shared" si="127"/>
        <v>125090</v>
      </c>
      <c r="S84" s="18">
        <f t="shared" si="127"/>
        <v>0</v>
      </c>
      <c r="T84" s="18">
        <f t="shared" si="127"/>
        <v>49376</v>
      </c>
      <c r="U84" s="18">
        <f t="shared" si="127"/>
        <v>266892</v>
      </c>
      <c r="V84" s="18">
        <f t="shared" si="127"/>
        <v>99145</v>
      </c>
      <c r="W84" s="18">
        <f t="shared" si="127"/>
        <v>0</v>
      </c>
      <c r="X84" s="18">
        <f t="shared" si="127"/>
        <v>117600</v>
      </c>
      <c r="Y84" s="18">
        <f t="shared" si="127"/>
        <v>23263</v>
      </c>
      <c r="Z84" s="18">
        <f t="shared" si="127"/>
        <v>9493</v>
      </c>
      <c r="AA84" s="18">
        <f t="shared" si="127"/>
        <v>0</v>
      </c>
      <c r="AB84" s="18">
        <f t="shared" si="127"/>
        <v>0</v>
      </c>
      <c r="AC84" s="18">
        <f t="shared" si="127"/>
        <v>17391</v>
      </c>
      <c r="AD84" s="18">
        <f t="shared" si="127"/>
        <v>0</v>
      </c>
      <c r="AE84" s="18">
        <f t="shared" si="127"/>
        <v>1434674</v>
      </c>
      <c r="AF84" s="18">
        <f t="shared" si="127"/>
        <v>0</v>
      </c>
      <c r="AG84" s="18">
        <f t="shared" si="127"/>
        <v>0</v>
      </c>
      <c r="AH84" s="18">
        <f t="shared" si="127"/>
        <v>0</v>
      </c>
      <c r="AI84" s="18">
        <f t="shared" si="127"/>
        <v>0</v>
      </c>
      <c r="AJ84" s="18">
        <f t="shared" si="127"/>
        <v>0</v>
      </c>
      <c r="AK84" s="18">
        <f t="shared" si="127"/>
        <v>0</v>
      </c>
      <c r="AL84" s="18">
        <f t="shared" ref="AL84:CV84" si="129">SUM(AL85)</f>
        <v>5020</v>
      </c>
      <c r="AM84" s="18">
        <f t="shared" si="129"/>
        <v>0</v>
      </c>
      <c r="AN84" s="18">
        <f t="shared" si="129"/>
        <v>23076</v>
      </c>
      <c r="AO84" s="18">
        <f t="shared" si="129"/>
        <v>52380</v>
      </c>
      <c r="AP84" s="18">
        <f t="shared" si="129"/>
        <v>0</v>
      </c>
      <c r="AQ84" s="18">
        <f t="shared" si="129"/>
        <v>22500</v>
      </c>
      <c r="AR84" s="18">
        <f t="shared" si="129"/>
        <v>6344</v>
      </c>
      <c r="AS84" s="18">
        <f t="shared" si="129"/>
        <v>19200</v>
      </c>
      <c r="AT84" s="18"/>
      <c r="AU84" s="18"/>
      <c r="AV84" s="18">
        <f t="shared" si="129"/>
        <v>0</v>
      </c>
      <c r="AW84" s="18">
        <f t="shared" si="129"/>
        <v>1052116</v>
      </c>
      <c r="AX84" s="18">
        <f t="shared" si="129"/>
        <v>45000</v>
      </c>
      <c r="AY84" s="18"/>
      <c r="AZ84" s="18">
        <f t="shared" si="129"/>
        <v>209038</v>
      </c>
      <c r="BA84" s="18">
        <f t="shared" si="129"/>
        <v>6328</v>
      </c>
      <c r="BB84" s="18">
        <f t="shared" si="129"/>
        <v>0</v>
      </c>
      <c r="BC84" s="18">
        <f t="shared" si="129"/>
        <v>0</v>
      </c>
      <c r="BD84" s="18">
        <f t="shared" si="129"/>
        <v>0</v>
      </c>
      <c r="BE84" s="18">
        <f t="shared" si="129"/>
        <v>0</v>
      </c>
      <c r="BF84" s="18">
        <f t="shared" si="129"/>
        <v>0</v>
      </c>
      <c r="BG84" s="18">
        <f t="shared" si="129"/>
        <v>0</v>
      </c>
      <c r="BH84" s="18">
        <f t="shared" si="129"/>
        <v>0</v>
      </c>
      <c r="BI84" s="18">
        <f t="shared" si="129"/>
        <v>0</v>
      </c>
      <c r="BJ84" s="18">
        <f t="shared" si="129"/>
        <v>0</v>
      </c>
      <c r="BK84" s="18">
        <f t="shared" si="129"/>
        <v>6328</v>
      </c>
      <c r="BL84" s="18">
        <f t="shared" si="129"/>
        <v>6328</v>
      </c>
      <c r="BM84" s="18">
        <f t="shared" si="129"/>
        <v>0</v>
      </c>
      <c r="BN84" s="18">
        <f t="shared" si="129"/>
        <v>0</v>
      </c>
      <c r="BO84" s="18">
        <f t="shared" si="129"/>
        <v>0</v>
      </c>
      <c r="BP84" s="18">
        <f t="shared" si="129"/>
        <v>0</v>
      </c>
      <c r="BQ84" s="18">
        <f t="shared" si="129"/>
        <v>0</v>
      </c>
      <c r="BR84" s="18">
        <f t="shared" si="129"/>
        <v>0</v>
      </c>
      <c r="BS84" s="18">
        <f t="shared" si="129"/>
        <v>0</v>
      </c>
      <c r="BT84" s="18">
        <f t="shared" si="129"/>
        <v>0</v>
      </c>
      <c r="BU84" s="18">
        <f t="shared" si="129"/>
        <v>0</v>
      </c>
      <c r="BV84" s="18">
        <f t="shared" si="129"/>
        <v>0</v>
      </c>
      <c r="BW84" s="18">
        <f t="shared" si="129"/>
        <v>0</v>
      </c>
      <c r="BX84" s="18">
        <f t="shared" si="129"/>
        <v>0</v>
      </c>
      <c r="BY84" s="18">
        <f t="shared" si="129"/>
        <v>0</v>
      </c>
      <c r="BZ84" s="18">
        <f t="shared" si="129"/>
        <v>864133</v>
      </c>
      <c r="CA84" s="18">
        <f t="shared" si="129"/>
        <v>864133</v>
      </c>
      <c r="CB84" s="18">
        <f t="shared" si="129"/>
        <v>864133</v>
      </c>
      <c r="CC84" s="18">
        <f t="shared" si="129"/>
        <v>0</v>
      </c>
      <c r="CD84" s="18">
        <f t="shared" si="129"/>
        <v>864133</v>
      </c>
      <c r="CE84" s="18">
        <f t="shared" si="129"/>
        <v>0</v>
      </c>
      <c r="CF84" s="18">
        <f t="shared" si="129"/>
        <v>0</v>
      </c>
      <c r="CG84" s="18">
        <f t="shared" si="129"/>
        <v>0</v>
      </c>
      <c r="CH84" s="18">
        <f t="shared" si="129"/>
        <v>0</v>
      </c>
      <c r="CI84" s="18">
        <f t="shared" si="129"/>
        <v>0</v>
      </c>
      <c r="CJ84" s="18">
        <f t="shared" si="129"/>
        <v>0</v>
      </c>
      <c r="CK84" s="18">
        <f t="shared" si="129"/>
        <v>0</v>
      </c>
      <c r="CL84" s="18">
        <f t="shared" si="129"/>
        <v>0</v>
      </c>
      <c r="CM84" s="18">
        <f t="shared" si="129"/>
        <v>0</v>
      </c>
      <c r="CN84" s="18"/>
      <c r="CO84" s="18">
        <f t="shared" si="129"/>
        <v>0</v>
      </c>
      <c r="CP84" s="74"/>
      <c r="CQ84" s="74"/>
      <c r="CR84" s="74"/>
      <c r="CS84" s="18">
        <f t="shared" si="129"/>
        <v>0</v>
      </c>
      <c r="CT84" s="18">
        <f t="shared" si="129"/>
        <v>0</v>
      </c>
      <c r="CU84" s="18">
        <f t="shared" si="129"/>
        <v>0</v>
      </c>
      <c r="CV84" s="46">
        <f t="shared" si="129"/>
        <v>0</v>
      </c>
      <c r="CW84" s="57"/>
    </row>
    <row r="85" spans="1:101" s="79" customFormat="1" ht="15.6" x14ac:dyDescent="0.3">
      <c r="A85" s="107" t="s">
        <v>1</v>
      </c>
      <c r="B85" s="72" t="s">
        <v>152</v>
      </c>
      <c r="C85" s="73" t="s">
        <v>560</v>
      </c>
      <c r="D85" s="75">
        <f>SUM(E85+BZ85+CS85)</f>
        <v>41521276</v>
      </c>
      <c r="E85" s="75">
        <f>SUM(F85+BA85)</f>
        <v>40657143</v>
      </c>
      <c r="F85" s="75">
        <f>SUM(G85+H85+I85+P85+S85+T85+U85+AE85+AD85)</f>
        <v>40650815</v>
      </c>
      <c r="G85" s="76">
        <v>34164376</v>
      </c>
      <c r="H85" s="76">
        <v>684000</v>
      </c>
      <c r="I85" s="75">
        <f t="shared" si="110"/>
        <v>3923093</v>
      </c>
      <c r="J85" s="76">
        <v>34761</v>
      </c>
      <c r="K85" s="76">
        <v>331235</v>
      </c>
      <c r="L85" s="76">
        <v>41865</v>
      </c>
      <c r="M85" s="76">
        <f>0+46500</f>
        <v>46500</v>
      </c>
      <c r="N85" s="76">
        <f>3190631-46500</f>
        <v>3144131</v>
      </c>
      <c r="O85" s="76">
        <v>324601</v>
      </c>
      <c r="P85" s="75">
        <f t="shared" si="111"/>
        <v>128404</v>
      </c>
      <c r="Q85" s="76">
        <v>3314</v>
      </c>
      <c r="R85" s="76">
        <v>125090</v>
      </c>
      <c r="S85" s="76">
        <v>0</v>
      </c>
      <c r="T85" s="76">
        <v>49376</v>
      </c>
      <c r="U85" s="75">
        <f>SUM(V85:AC85)</f>
        <v>266892</v>
      </c>
      <c r="V85" s="76">
        <v>99145</v>
      </c>
      <c r="W85" s="76">
        <v>0</v>
      </c>
      <c r="X85" s="76">
        <v>117600</v>
      </c>
      <c r="Y85" s="76">
        <v>23263</v>
      </c>
      <c r="Z85" s="76">
        <v>9493</v>
      </c>
      <c r="AA85" s="76">
        <v>0</v>
      </c>
      <c r="AB85" s="76">
        <v>0</v>
      </c>
      <c r="AC85" s="76">
        <v>17391</v>
      </c>
      <c r="AD85" s="75">
        <v>0</v>
      </c>
      <c r="AE85" s="75">
        <f>SUM(AF85:AZ85)</f>
        <v>1434674</v>
      </c>
      <c r="AF85" s="75">
        <v>0</v>
      </c>
      <c r="AG85" s="75">
        <v>0</v>
      </c>
      <c r="AH85" s="75">
        <v>0</v>
      </c>
      <c r="AI85" s="75">
        <v>0</v>
      </c>
      <c r="AJ85" s="76">
        <v>0</v>
      </c>
      <c r="AK85" s="76">
        <v>0</v>
      </c>
      <c r="AL85" s="76">
        <v>5020</v>
      </c>
      <c r="AM85" s="76">
        <v>0</v>
      </c>
      <c r="AN85" s="76">
        <v>23076</v>
      </c>
      <c r="AO85" s="76">
        <v>52380</v>
      </c>
      <c r="AP85" s="76">
        <v>0</v>
      </c>
      <c r="AQ85" s="76">
        <v>22500</v>
      </c>
      <c r="AR85" s="76">
        <v>6344</v>
      </c>
      <c r="AS85" s="76">
        <v>19200</v>
      </c>
      <c r="AT85" s="76">
        <v>0</v>
      </c>
      <c r="AU85" s="76">
        <v>0</v>
      </c>
      <c r="AV85" s="76">
        <v>0</v>
      </c>
      <c r="AW85" s="76">
        <v>1052116</v>
      </c>
      <c r="AX85" s="76">
        <v>45000</v>
      </c>
      <c r="AY85" s="76">
        <v>0</v>
      </c>
      <c r="AZ85" s="76">
        <v>209038</v>
      </c>
      <c r="BA85" s="75">
        <f>SUM(BB85+BF85+BI85+BK85+BN85)</f>
        <v>6328</v>
      </c>
      <c r="BB85" s="75">
        <f>SUM(BC85:BE85)</f>
        <v>0</v>
      </c>
      <c r="BC85" s="75">
        <v>0</v>
      </c>
      <c r="BD85" s="75">
        <v>0</v>
      </c>
      <c r="BE85" s="75">
        <v>0</v>
      </c>
      <c r="BF85" s="75">
        <f>SUM(BH85:BH85)</f>
        <v>0</v>
      </c>
      <c r="BG85" s="75">
        <v>0</v>
      </c>
      <c r="BH85" s="75">
        <v>0</v>
      </c>
      <c r="BI85" s="75">
        <v>0</v>
      </c>
      <c r="BJ85" s="75"/>
      <c r="BK85" s="75">
        <f t="shared" si="112"/>
        <v>6328</v>
      </c>
      <c r="BL85" s="75">
        <v>6328</v>
      </c>
      <c r="BM85" s="75"/>
      <c r="BN85" s="75">
        <f>SUM(BO85:BY85)</f>
        <v>0</v>
      </c>
      <c r="BO85" s="75">
        <v>0</v>
      </c>
      <c r="BP85" s="75">
        <v>0</v>
      </c>
      <c r="BQ85" s="75">
        <v>0</v>
      </c>
      <c r="BR85" s="75">
        <v>0</v>
      </c>
      <c r="BS85" s="75">
        <v>0</v>
      </c>
      <c r="BT85" s="75">
        <v>0</v>
      </c>
      <c r="BU85" s="75">
        <v>0</v>
      </c>
      <c r="BV85" s="75">
        <v>0</v>
      </c>
      <c r="BW85" s="75">
        <v>0</v>
      </c>
      <c r="BX85" s="75">
        <v>0</v>
      </c>
      <c r="BY85" s="75"/>
      <c r="BZ85" s="75">
        <f>SUM(CA85+CO85)</f>
        <v>864133</v>
      </c>
      <c r="CA85" s="75">
        <f>SUM(CB85+CE85+CK85)</f>
        <v>864133</v>
      </c>
      <c r="CB85" s="75">
        <f t="shared" si="113"/>
        <v>864133</v>
      </c>
      <c r="CC85" s="75">
        <v>0</v>
      </c>
      <c r="CD85" s="76">
        <v>864133</v>
      </c>
      <c r="CE85" s="75">
        <f>SUM(CF85:CJ85)</f>
        <v>0</v>
      </c>
      <c r="CF85" s="75">
        <v>0</v>
      </c>
      <c r="CG85" s="75">
        <v>0</v>
      </c>
      <c r="CH85" s="75"/>
      <c r="CI85" s="75">
        <v>0</v>
      </c>
      <c r="CJ85" s="75">
        <v>0</v>
      </c>
      <c r="CK85" s="75">
        <f>SUM(CL85:CN85)</f>
        <v>0</v>
      </c>
      <c r="CL85" s="75"/>
      <c r="CM85" s="75"/>
      <c r="CN85" s="75"/>
      <c r="CO85" s="75">
        <v>0</v>
      </c>
      <c r="CP85" s="75"/>
      <c r="CQ85" s="75"/>
      <c r="CR85" s="75"/>
      <c r="CS85" s="75">
        <f t="shared" si="114"/>
        <v>0</v>
      </c>
      <c r="CT85" s="75">
        <f t="shared" si="115"/>
        <v>0</v>
      </c>
      <c r="CU85" s="75">
        <v>0</v>
      </c>
      <c r="CV85" s="78">
        <v>0</v>
      </c>
    </row>
    <row r="86" spans="1:101" s="58" customFormat="1" ht="31.2" x14ac:dyDescent="0.3">
      <c r="A86" s="106" t="s">
        <v>154</v>
      </c>
      <c r="B86" s="25" t="s">
        <v>1</v>
      </c>
      <c r="C86" s="26" t="s">
        <v>155</v>
      </c>
      <c r="D86" s="27">
        <f>SUM(D87+D90)</f>
        <v>16315421</v>
      </c>
      <c r="E86" s="27">
        <f t="shared" ref="E86:BT86" si="130">SUM(E87+E90)</f>
        <v>16312698</v>
      </c>
      <c r="F86" s="27">
        <f t="shared" si="130"/>
        <v>16312698</v>
      </c>
      <c r="G86" s="27">
        <f t="shared" si="130"/>
        <v>2038065</v>
      </c>
      <c r="H86" s="27">
        <f t="shared" si="130"/>
        <v>465743</v>
      </c>
      <c r="I86" s="27">
        <f t="shared" si="130"/>
        <v>65409</v>
      </c>
      <c r="J86" s="27">
        <f t="shared" si="130"/>
        <v>0</v>
      </c>
      <c r="K86" s="27">
        <f t="shared" si="130"/>
        <v>0</v>
      </c>
      <c r="L86" s="27">
        <f t="shared" si="130"/>
        <v>0</v>
      </c>
      <c r="M86" s="27">
        <f t="shared" si="130"/>
        <v>0</v>
      </c>
      <c r="N86" s="27">
        <f t="shared" si="130"/>
        <v>65409</v>
      </c>
      <c r="O86" s="27">
        <f t="shared" si="130"/>
        <v>0</v>
      </c>
      <c r="P86" s="27">
        <f t="shared" si="130"/>
        <v>0</v>
      </c>
      <c r="Q86" s="27">
        <f t="shared" si="130"/>
        <v>0</v>
      </c>
      <c r="R86" s="27">
        <f t="shared" si="130"/>
        <v>0</v>
      </c>
      <c r="S86" s="27">
        <f t="shared" si="130"/>
        <v>0</v>
      </c>
      <c r="T86" s="27">
        <f t="shared" si="130"/>
        <v>28331</v>
      </c>
      <c r="U86" s="27">
        <f t="shared" si="130"/>
        <v>57043</v>
      </c>
      <c r="V86" s="27">
        <f t="shared" si="130"/>
        <v>0</v>
      </c>
      <c r="W86" s="27">
        <f t="shared" si="130"/>
        <v>30404</v>
      </c>
      <c r="X86" s="27">
        <f t="shared" si="130"/>
        <v>3914</v>
      </c>
      <c r="Y86" s="27">
        <f t="shared" si="130"/>
        <v>22725</v>
      </c>
      <c r="Z86" s="27">
        <f t="shared" si="130"/>
        <v>0</v>
      </c>
      <c r="AA86" s="27">
        <f t="shared" si="130"/>
        <v>0</v>
      </c>
      <c r="AB86" s="27">
        <f t="shared" si="130"/>
        <v>0</v>
      </c>
      <c r="AC86" s="27">
        <f t="shared" si="130"/>
        <v>0</v>
      </c>
      <c r="AD86" s="27">
        <f t="shared" si="130"/>
        <v>0</v>
      </c>
      <c r="AE86" s="27">
        <f t="shared" si="130"/>
        <v>13658107</v>
      </c>
      <c r="AF86" s="27">
        <f t="shared" si="130"/>
        <v>0</v>
      </c>
      <c r="AG86" s="27">
        <f t="shared" si="130"/>
        <v>13595053</v>
      </c>
      <c r="AH86" s="27">
        <f t="shared" si="130"/>
        <v>0</v>
      </c>
      <c r="AI86" s="27">
        <f t="shared" si="130"/>
        <v>0</v>
      </c>
      <c r="AJ86" s="27">
        <f t="shared" si="130"/>
        <v>0</v>
      </c>
      <c r="AK86" s="27">
        <f t="shared" si="130"/>
        <v>2522</v>
      </c>
      <c r="AL86" s="27">
        <f t="shared" si="130"/>
        <v>0</v>
      </c>
      <c r="AM86" s="27">
        <f t="shared" si="130"/>
        <v>0</v>
      </c>
      <c r="AN86" s="27">
        <f t="shared" si="130"/>
        <v>0</v>
      </c>
      <c r="AO86" s="27">
        <f t="shared" si="130"/>
        <v>0</v>
      </c>
      <c r="AP86" s="27">
        <f t="shared" si="130"/>
        <v>0</v>
      </c>
      <c r="AQ86" s="27">
        <f t="shared" si="130"/>
        <v>0</v>
      </c>
      <c r="AR86" s="27">
        <f t="shared" si="130"/>
        <v>0</v>
      </c>
      <c r="AS86" s="27">
        <f t="shared" si="130"/>
        <v>0</v>
      </c>
      <c r="AT86" s="27"/>
      <c r="AU86" s="27"/>
      <c r="AV86" s="27">
        <f t="shared" si="130"/>
        <v>0</v>
      </c>
      <c r="AW86" s="27">
        <f t="shared" si="130"/>
        <v>0</v>
      </c>
      <c r="AX86" s="27">
        <f t="shared" si="130"/>
        <v>54900</v>
      </c>
      <c r="AY86" s="27"/>
      <c r="AZ86" s="27">
        <f t="shared" si="130"/>
        <v>5632</v>
      </c>
      <c r="BA86" s="27">
        <f t="shared" si="130"/>
        <v>0</v>
      </c>
      <c r="BB86" s="27">
        <f t="shared" si="130"/>
        <v>0</v>
      </c>
      <c r="BC86" s="27">
        <f t="shared" si="130"/>
        <v>0</v>
      </c>
      <c r="BD86" s="27">
        <f t="shared" si="130"/>
        <v>0</v>
      </c>
      <c r="BE86" s="27">
        <f t="shared" si="130"/>
        <v>0</v>
      </c>
      <c r="BF86" s="27">
        <f t="shared" si="130"/>
        <v>0</v>
      </c>
      <c r="BG86" s="27">
        <f t="shared" si="130"/>
        <v>0</v>
      </c>
      <c r="BH86" s="27">
        <f t="shared" si="130"/>
        <v>0</v>
      </c>
      <c r="BI86" s="27">
        <f t="shared" si="130"/>
        <v>0</v>
      </c>
      <c r="BJ86" s="27">
        <f t="shared" ref="BJ86" si="131">SUM(BJ87+BJ90)</f>
        <v>0</v>
      </c>
      <c r="BK86" s="27">
        <f t="shared" si="130"/>
        <v>0</v>
      </c>
      <c r="BL86" s="27">
        <f t="shared" si="130"/>
        <v>0</v>
      </c>
      <c r="BM86" s="27">
        <f t="shared" ref="BM86" si="132">SUM(BM87+BM90)</f>
        <v>0</v>
      </c>
      <c r="BN86" s="27">
        <f t="shared" si="130"/>
        <v>0</v>
      </c>
      <c r="BO86" s="27">
        <f t="shared" si="130"/>
        <v>0</v>
      </c>
      <c r="BP86" s="27">
        <f t="shared" si="130"/>
        <v>0</v>
      </c>
      <c r="BQ86" s="27">
        <f t="shared" si="130"/>
        <v>0</v>
      </c>
      <c r="BR86" s="27">
        <f t="shared" si="130"/>
        <v>0</v>
      </c>
      <c r="BS86" s="27">
        <f t="shared" si="130"/>
        <v>0</v>
      </c>
      <c r="BT86" s="27">
        <f t="shared" si="130"/>
        <v>0</v>
      </c>
      <c r="BU86" s="27">
        <f t="shared" ref="BU86:CV86" si="133">SUM(BU87+BU90)</f>
        <v>0</v>
      </c>
      <c r="BV86" s="27">
        <f t="shared" si="133"/>
        <v>0</v>
      </c>
      <c r="BW86" s="27">
        <f t="shared" si="133"/>
        <v>0</v>
      </c>
      <c r="BX86" s="27">
        <f t="shared" si="133"/>
        <v>0</v>
      </c>
      <c r="BY86" s="27">
        <f t="shared" si="133"/>
        <v>0</v>
      </c>
      <c r="BZ86" s="27">
        <f t="shared" si="133"/>
        <v>2723</v>
      </c>
      <c r="CA86" s="27">
        <f t="shared" si="133"/>
        <v>2723</v>
      </c>
      <c r="CB86" s="27">
        <f t="shared" si="133"/>
        <v>2723</v>
      </c>
      <c r="CC86" s="27">
        <f t="shared" si="133"/>
        <v>0</v>
      </c>
      <c r="CD86" s="27">
        <f t="shared" si="133"/>
        <v>2723</v>
      </c>
      <c r="CE86" s="27">
        <f t="shared" si="133"/>
        <v>0</v>
      </c>
      <c r="CF86" s="27">
        <f t="shared" si="133"/>
        <v>0</v>
      </c>
      <c r="CG86" s="27">
        <f t="shared" ref="CG86:CH86" si="134">SUM(CG87+CG90)</f>
        <v>0</v>
      </c>
      <c r="CH86" s="27">
        <f t="shared" si="134"/>
        <v>0</v>
      </c>
      <c r="CI86" s="27">
        <f t="shared" si="133"/>
        <v>0</v>
      </c>
      <c r="CJ86" s="27">
        <f t="shared" ref="CJ86" si="135">SUM(CJ87+CJ90)</f>
        <v>0</v>
      </c>
      <c r="CK86" s="27">
        <f t="shared" si="133"/>
        <v>0</v>
      </c>
      <c r="CL86" s="27">
        <f t="shared" ref="CL86" si="136">SUM(CL87+CL90)</f>
        <v>0</v>
      </c>
      <c r="CM86" s="27">
        <f t="shared" si="133"/>
        <v>0</v>
      </c>
      <c r="CN86" s="27"/>
      <c r="CO86" s="27">
        <f t="shared" si="133"/>
        <v>0</v>
      </c>
      <c r="CP86" s="27">
        <f t="shared" si="133"/>
        <v>0</v>
      </c>
      <c r="CQ86" s="27">
        <f t="shared" si="133"/>
        <v>0</v>
      </c>
      <c r="CR86" s="27">
        <f t="shared" si="133"/>
        <v>0</v>
      </c>
      <c r="CS86" s="27">
        <f t="shared" si="133"/>
        <v>0</v>
      </c>
      <c r="CT86" s="27">
        <f t="shared" si="133"/>
        <v>0</v>
      </c>
      <c r="CU86" s="27">
        <f t="shared" si="133"/>
        <v>0</v>
      </c>
      <c r="CV86" s="60">
        <f t="shared" si="133"/>
        <v>0</v>
      </c>
      <c r="CW86" s="57"/>
    </row>
    <row r="87" spans="1:101" s="58" customFormat="1" ht="15.6" x14ac:dyDescent="0.3">
      <c r="A87" s="104" t="s">
        <v>156</v>
      </c>
      <c r="B87" s="16" t="s">
        <v>1</v>
      </c>
      <c r="C87" s="17" t="s">
        <v>157</v>
      </c>
      <c r="D87" s="18">
        <f t="shared" ref="D87:AK87" si="137">SUM(D88:D89)</f>
        <v>2355326</v>
      </c>
      <c r="E87" s="18">
        <f t="shared" si="137"/>
        <v>2352603</v>
      </c>
      <c r="F87" s="18">
        <f t="shared" si="137"/>
        <v>2352603</v>
      </c>
      <c r="G87" s="18">
        <f t="shared" si="137"/>
        <v>1741644</v>
      </c>
      <c r="H87" s="18">
        <f t="shared" si="137"/>
        <v>397122</v>
      </c>
      <c r="I87" s="18">
        <f t="shared" si="137"/>
        <v>65409</v>
      </c>
      <c r="J87" s="18">
        <f t="shared" si="137"/>
        <v>0</v>
      </c>
      <c r="K87" s="18">
        <f t="shared" si="137"/>
        <v>0</v>
      </c>
      <c r="L87" s="18">
        <f t="shared" si="137"/>
        <v>0</v>
      </c>
      <c r="M87" s="18">
        <f t="shared" si="137"/>
        <v>0</v>
      </c>
      <c r="N87" s="18">
        <f t="shared" si="137"/>
        <v>65409</v>
      </c>
      <c r="O87" s="18">
        <f t="shared" si="137"/>
        <v>0</v>
      </c>
      <c r="P87" s="18">
        <f t="shared" si="137"/>
        <v>0</v>
      </c>
      <c r="Q87" s="18">
        <f t="shared" si="137"/>
        <v>0</v>
      </c>
      <c r="R87" s="18">
        <f t="shared" si="137"/>
        <v>0</v>
      </c>
      <c r="S87" s="18">
        <f t="shared" si="137"/>
        <v>0</v>
      </c>
      <c r="T87" s="18">
        <f t="shared" si="137"/>
        <v>28331</v>
      </c>
      <c r="U87" s="18">
        <f t="shared" si="137"/>
        <v>57043</v>
      </c>
      <c r="V87" s="18">
        <f t="shared" si="137"/>
        <v>0</v>
      </c>
      <c r="W87" s="18">
        <f t="shared" si="137"/>
        <v>30404</v>
      </c>
      <c r="X87" s="18">
        <f t="shared" si="137"/>
        <v>3914</v>
      </c>
      <c r="Y87" s="18">
        <f t="shared" si="137"/>
        <v>22725</v>
      </c>
      <c r="Z87" s="18">
        <f t="shared" si="137"/>
        <v>0</v>
      </c>
      <c r="AA87" s="18">
        <f t="shared" si="137"/>
        <v>0</v>
      </c>
      <c r="AB87" s="18">
        <f t="shared" si="137"/>
        <v>0</v>
      </c>
      <c r="AC87" s="18">
        <f t="shared" ref="AC87:AD87" si="138">SUM(AC88:AC89)</f>
        <v>0</v>
      </c>
      <c r="AD87" s="18">
        <f t="shared" si="138"/>
        <v>0</v>
      </c>
      <c r="AE87" s="18">
        <f t="shared" si="137"/>
        <v>63054</v>
      </c>
      <c r="AF87" s="18">
        <f t="shared" si="137"/>
        <v>0</v>
      </c>
      <c r="AG87" s="18">
        <f t="shared" ref="AG87" si="139">SUM(AG88:AG89)</f>
        <v>0</v>
      </c>
      <c r="AH87" s="18">
        <f t="shared" si="137"/>
        <v>0</v>
      </c>
      <c r="AI87" s="18">
        <f t="shared" si="137"/>
        <v>0</v>
      </c>
      <c r="AJ87" s="18">
        <f t="shared" si="137"/>
        <v>0</v>
      </c>
      <c r="AK87" s="18">
        <f t="shared" si="137"/>
        <v>2522</v>
      </c>
      <c r="AL87" s="18">
        <f t="shared" ref="AL87:CV87" si="140">SUM(AL88:AL89)</f>
        <v>0</v>
      </c>
      <c r="AM87" s="18">
        <f t="shared" si="140"/>
        <v>0</v>
      </c>
      <c r="AN87" s="18">
        <f t="shared" si="140"/>
        <v>0</v>
      </c>
      <c r="AO87" s="18">
        <f t="shared" si="140"/>
        <v>0</v>
      </c>
      <c r="AP87" s="18">
        <f t="shared" si="140"/>
        <v>0</v>
      </c>
      <c r="AQ87" s="18">
        <f t="shared" si="140"/>
        <v>0</v>
      </c>
      <c r="AR87" s="18">
        <f t="shared" si="140"/>
        <v>0</v>
      </c>
      <c r="AS87" s="18">
        <f t="shared" si="140"/>
        <v>0</v>
      </c>
      <c r="AT87" s="18"/>
      <c r="AU87" s="18"/>
      <c r="AV87" s="18">
        <f t="shared" si="140"/>
        <v>0</v>
      </c>
      <c r="AW87" s="18">
        <f t="shared" si="140"/>
        <v>0</v>
      </c>
      <c r="AX87" s="18">
        <f t="shared" si="140"/>
        <v>54900</v>
      </c>
      <c r="AY87" s="18"/>
      <c r="AZ87" s="18">
        <f t="shared" si="140"/>
        <v>5632</v>
      </c>
      <c r="BA87" s="18">
        <f t="shared" si="140"/>
        <v>0</v>
      </c>
      <c r="BB87" s="18">
        <f t="shared" si="140"/>
        <v>0</v>
      </c>
      <c r="BC87" s="18">
        <f t="shared" si="140"/>
        <v>0</v>
      </c>
      <c r="BD87" s="18">
        <f t="shared" si="140"/>
        <v>0</v>
      </c>
      <c r="BE87" s="18">
        <f t="shared" si="140"/>
        <v>0</v>
      </c>
      <c r="BF87" s="18">
        <f t="shared" si="140"/>
        <v>0</v>
      </c>
      <c r="BG87" s="18">
        <f t="shared" si="140"/>
        <v>0</v>
      </c>
      <c r="BH87" s="18">
        <f t="shared" si="140"/>
        <v>0</v>
      </c>
      <c r="BI87" s="18">
        <f t="shared" si="140"/>
        <v>0</v>
      </c>
      <c r="BJ87" s="18">
        <f t="shared" ref="BJ87" si="141">SUM(BJ88:BJ89)</f>
        <v>0</v>
      </c>
      <c r="BK87" s="18">
        <f t="shared" si="140"/>
        <v>0</v>
      </c>
      <c r="BL87" s="18">
        <f t="shared" si="140"/>
        <v>0</v>
      </c>
      <c r="BM87" s="18">
        <f t="shared" ref="BM87" si="142">SUM(BM88:BM89)</f>
        <v>0</v>
      </c>
      <c r="BN87" s="18">
        <f t="shared" si="140"/>
        <v>0</v>
      </c>
      <c r="BO87" s="18">
        <f t="shared" si="140"/>
        <v>0</v>
      </c>
      <c r="BP87" s="18">
        <f t="shared" si="140"/>
        <v>0</v>
      </c>
      <c r="BQ87" s="18">
        <f t="shared" si="140"/>
        <v>0</v>
      </c>
      <c r="BR87" s="18">
        <f t="shared" si="140"/>
        <v>0</v>
      </c>
      <c r="BS87" s="18">
        <f t="shared" si="140"/>
        <v>0</v>
      </c>
      <c r="BT87" s="18">
        <f t="shared" si="140"/>
        <v>0</v>
      </c>
      <c r="BU87" s="18">
        <f t="shared" si="140"/>
        <v>0</v>
      </c>
      <c r="BV87" s="18">
        <f t="shared" si="140"/>
        <v>0</v>
      </c>
      <c r="BW87" s="18">
        <f t="shared" si="140"/>
        <v>0</v>
      </c>
      <c r="BX87" s="18">
        <f t="shared" si="140"/>
        <v>0</v>
      </c>
      <c r="BY87" s="18">
        <f t="shared" si="140"/>
        <v>0</v>
      </c>
      <c r="BZ87" s="18">
        <f t="shared" si="140"/>
        <v>2723</v>
      </c>
      <c r="CA87" s="18">
        <f t="shared" si="140"/>
        <v>2723</v>
      </c>
      <c r="CB87" s="18">
        <f t="shared" si="140"/>
        <v>2723</v>
      </c>
      <c r="CC87" s="18">
        <f t="shared" si="140"/>
        <v>0</v>
      </c>
      <c r="CD87" s="18">
        <f t="shared" si="140"/>
        <v>2723</v>
      </c>
      <c r="CE87" s="18">
        <f t="shared" si="140"/>
        <v>0</v>
      </c>
      <c r="CF87" s="18">
        <f t="shared" si="140"/>
        <v>0</v>
      </c>
      <c r="CG87" s="18">
        <f t="shared" ref="CG87:CH87" si="143">SUM(CG88:CG89)</f>
        <v>0</v>
      </c>
      <c r="CH87" s="18">
        <f t="shared" si="143"/>
        <v>0</v>
      </c>
      <c r="CI87" s="18">
        <f t="shared" si="140"/>
        <v>0</v>
      </c>
      <c r="CJ87" s="18">
        <f t="shared" ref="CJ87" si="144">SUM(CJ88:CJ89)</f>
        <v>0</v>
      </c>
      <c r="CK87" s="18">
        <f t="shared" si="140"/>
        <v>0</v>
      </c>
      <c r="CL87" s="18">
        <f t="shared" ref="CL87" si="145">SUM(CL88:CL89)</f>
        <v>0</v>
      </c>
      <c r="CM87" s="18">
        <f t="shared" si="140"/>
        <v>0</v>
      </c>
      <c r="CN87" s="18"/>
      <c r="CO87" s="18">
        <f t="shared" si="140"/>
        <v>0</v>
      </c>
      <c r="CP87" s="74"/>
      <c r="CQ87" s="74"/>
      <c r="CR87" s="74"/>
      <c r="CS87" s="18">
        <f t="shared" si="140"/>
        <v>0</v>
      </c>
      <c r="CT87" s="18">
        <f t="shared" si="140"/>
        <v>0</v>
      </c>
      <c r="CU87" s="18">
        <f t="shared" si="140"/>
        <v>0</v>
      </c>
      <c r="CV87" s="46">
        <f t="shared" si="140"/>
        <v>0</v>
      </c>
      <c r="CW87" s="57"/>
    </row>
    <row r="88" spans="1:101" ht="31.2" x14ac:dyDescent="0.3">
      <c r="A88" s="105" t="s">
        <v>1</v>
      </c>
      <c r="B88" s="21" t="s">
        <v>66</v>
      </c>
      <c r="C88" s="22" t="s">
        <v>158</v>
      </c>
      <c r="D88" s="19">
        <f>SUM(E88+BZ88+CS88)</f>
        <v>1484026</v>
      </c>
      <c r="E88" s="19">
        <f>SUM(F88+BA88)</f>
        <v>1484026</v>
      </c>
      <c r="F88" s="19">
        <f>SUM(G88+H88+I88+P88+S88+T88+U88+AE88+AD88)</f>
        <v>1484026</v>
      </c>
      <c r="G88" s="23">
        <v>1149414</v>
      </c>
      <c r="H88" s="23">
        <v>261232</v>
      </c>
      <c r="I88" s="19">
        <f t="shared" si="110"/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19">
        <f t="shared" si="111"/>
        <v>0</v>
      </c>
      <c r="Q88" s="19">
        <v>0</v>
      </c>
      <c r="R88" s="19">
        <v>0</v>
      </c>
      <c r="S88" s="19">
        <v>0</v>
      </c>
      <c r="T88" s="23">
        <v>11982</v>
      </c>
      <c r="U88" s="19">
        <f t="shared" ref="U88:U89" si="146">SUM(V88:AC88)</f>
        <v>55766</v>
      </c>
      <c r="V88" s="24"/>
      <c r="W88" s="23">
        <v>30404</v>
      </c>
      <c r="X88" s="23">
        <v>2637</v>
      </c>
      <c r="Y88" s="23">
        <v>22725</v>
      </c>
      <c r="Z88" s="23">
        <v>0</v>
      </c>
      <c r="AA88" s="24"/>
      <c r="AB88" s="24"/>
      <c r="AC88" s="24"/>
      <c r="AD88" s="19">
        <v>0</v>
      </c>
      <c r="AE88" s="19">
        <f>SUM(AF88:AZ88)</f>
        <v>5632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23">
        <v>0</v>
      </c>
      <c r="AY88" s="23">
        <v>0</v>
      </c>
      <c r="AZ88" s="23">
        <v>5632</v>
      </c>
      <c r="BA88" s="19">
        <f>SUM(BB88+BF88+BI88+BK88+BN88)</f>
        <v>0</v>
      </c>
      <c r="BB88" s="19">
        <f>SUM(BC88:BE88)</f>
        <v>0</v>
      </c>
      <c r="BC88" s="19">
        <v>0</v>
      </c>
      <c r="BD88" s="19">
        <v>0</v>
      </c>
      <c r="BE88" s="19">
        <v>0</v>
      </c>
      <c r="BF88" s="19">
        <f>SUM(BH88:BH88)</f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f t="shared" si="112"/>
        <v>0</v>
      </c>
      <c r="BL88" s="19">
        <v>0</v>
      </c>
      <c r="BM88" s="19">
        <v>0</v>
      </c>
      <c r="BN88" s="19">
        <f>SUM(BO88:BY88)</f>
        <v>0</v>
      </c>
      <c r="BO88" s="19">
        <v>0</v>
      </c>
      <c r="BP88" s="19">
        <v>0</v>
      </c>
      <c r="BQ88" s="23"/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f>SUM(CA88+CO88)</f>
        <v>0</v>
      </c>
      <c r="CA88" s="19">
        <f>SUM(CB88+CE88+CK88)</f>
        <v>0</v>
      </c>
      <c r="CB88" s="19">
        <f t="shared" si="113"/>
        <v>0</v>
      </c>
      <c r="CC88" s="19">
        <v>0</v>
      </c>
      <c r="CD88" s="19">
        <v>0</v>
      </c>
      <c r="CE88" s="19">
        <f>SUM(CF88:CJ88)</f>
        <v>0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9">
        <f>SUM(CL88:CN88)</f>
        <v>0</v>
      </c>
      <c r="CL88" s="19">
        <v>0</v>
      </c>
      <c r="CM88" s="19">
        <v>0</v>
      </c>
      <c r="CN88" s="19"/>
      <c r="CO88" s="19">
        <v>0</v>
      </c>
      <c r="CP88" s="75"/>
      <c r="CQ88" s="75"/>
      <c r="CR88" s="75"/>
      <c r="CS88" s="19">
        <f t="shared" si="114"/>
        <v>0</v>
      </c>
      <c r="CT88" s="19">
        <f t="shared" si="115"/>
        <v>0</v>
      </c>
      <c r="CU88" s="19">
        <v>0</v>
      </c>
      <c r="CV88" s="20">
        <v>0</v>
      </c>
      <c r="CW88" s="52"/>
    </row>
    <row r="89" spans="1:101" ht="31.2" x14ac:dyDescent="0.3">
      <c r="A89" s="105" t="s">
        <v>1</v>
      </c>
      <c r="B89" s="21" t="s">
        <v>74</v>
      </c>
      <c r="C89" s="22" t="s">
        <v>159</v>
      </c>
      <c r="D89" s="19">
        <f>SUM(E89+BZ89+CS89)</f>
        <v>871300</v>
      </c>
      <c r="E89" s="19">
        <f>SUM(F89+BA89)</f>
        <v>868577</v>
      </c>
      <c r="F89" s="19">
        <f>SUM(G89+H89+I89+P89+S89+T89+U89+AE89+AD89)</f>
        <v>868577</v>
      </c>
      <c r="G89" s="23">
        <v>592230</v>
      </c>
      <c r="H89" s="23">
        <v>135890</v>
      </c>
      <c r="I89" s="19">
        <f t="shared" si="110"/>
        <v>65409</v>
      </c>
      <c r="J89" s="23">
        <v>0</v>
      </c>
      <c r="K89" s="23">
        <v>0</v>
      </c>
      <c r="L89" s="23">
        <v>0</v>
      </c>
      <c r="M89" s="23">
        <v>0</v>
      </c>
      <c r="N89" s="23">
        <v>65409</v>
      </c>
      <c r="O89" s="23"/>
      <c r="P89" s="19">
        <f t="shared" si="111"/>
        <v>0</v>
      </c>
      <c r="Q89" s="19">
        <v>0</v>
      </c>
      <c r="R89" s="19">
        <v>0</v>
      </c>
      <c r="S89" s="19">
        <v>0</v>
      </c>
      <c r="T89" s="23">
        <v>16349</v>
      </c>
      <c r="U89" s="19">
        <f t="shared" si="146"/>
        <v>1277</v>
      </c>
      <c r="V89" s="24"/>
      <c r="W89" s="23">
        <v>0</v>
      </c>
      <c r="X89" s="23">
        <v>1277</v>
      </c>
      <c r="Y89" s="23">
        <v>0</v>
      </c>
      <c r="Z89" s="23">
        <v>0</v>
      </c>
      <c r="AA89" s="24"/>
      <c r="AB89" s="24"/>
      <c r="AC89" s="24"/>
      <c r="AD89" s="19">
        <v>0</v>
      </c>
      <c r="AE89" s="19">
        <f>SUM(AF89:AZ89)</f>
        <v>57422</v>
      </c>
      <c r="AF89" s="23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2522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23">
        <v>54900</v>
      </c>
      <c r="AY89" s="23">
        <v>0</v>
      </c>
      <c r="AZ89" s="23">
        <v>0</v>
      </c>
      <c r="BA89" s="19">
        <f>SUM(BB89+BF89+BI89+BK89+BN89)</f>
        <v>0</v>
      </c>
      <c r="BB89" s="19">
        <f>SUM(BC89:BE89)</f>
        <v>0</v>
      </c>
      <c r="BC89" s="19">
        <v>0</v>
      </c>
      <c r="BD89" s="19">
        <v>0</v>
      </c>
      <c r="BE89" s="19">
        <v>0</v>
      </c>
      <c r="BF89" s="19">
        <f>SUM(BH89:BH89)</f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f t="shared" si="112"/>
        <v>0</v>
      </c>
      <c r="BL89" s="19">
        <v>0</v>
      </c>
      <c r="BM89" s="19">
        <v>0</v>
      </c>
      <c r="BN89" s="19">
        <f>SUM(BO89:BY89)</f>
        <v>0</v>
      </c>
      <c r="BO89" s="19">
        <v>0</v>
      </c>
      <c r="BP89" s="19">
        <v>0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f>SUM(CA89+CO89)</f>
        <v>2723</v>
      </c>
      <c r="CA89" s="19">
        <f>SUM(CB89+CE89+CK89)</f>
        <v>2723</v>
      </c>
      <c r="CB89" s="19">
        <f t="shared" si="113"/>
        <v>2723</v>
      </c>
      <c r="CC89" s="19">
        <v>0</v>
      </c>
      <c r="CD89" s="23">
        <v>2723</v>
      </c>
      <c r="CE89" s="19">
        <f>SUM(CF89:CJ89)</f>
        <v>0</v>
      </c>
      <c r="CF89" s="19">
        <v>0</v>
      </c>
      <c r="CG89" s="19">
        <v>0</v>
      </c>
      <c r="CH89" s="19">
        <v>0</v>
      </c>
      <c r="CI89" s="19">
        <v>0</v>
      </c>
      <c r="CJ89" s="19">
        <v>0</v>
      </c>
      <c r="CK89" s="19">
        <f>SUM(CL89:CN89)</f>
        <v>0</v>
      </c>
      <c r="CL89" s="19">
        <v>0</v>
      </c>
      <c r="CM89" s="19">
        <v>0</v>
      </c>
      <c r="CN89" s="19"/>
      <c r="CO89" s="19">
        <v>0</v>
      </c>
      <c r="CP89" s="75"/>
      <c r="CQ89" s="75"/>
      <c r="CR89" s="75"/>
      <c r="CS89" s="19">
        <f t="shared" si="114"/>
        <v>0</v>
      </c>
      <c r="CT89" s="19">
        <f t="shared" si="115"/>
        <v>0</v>
      </c>
      <c r="CU89" s="19">
        <v>0</v>
      </c>
      <c r="CV89" s="20">
        <v>0</v>
      </c>
      <c r="CW89" s="52"/>
    </row>
    <row r="90" spans="1:101" s="58" customFormat="1" ht="31.2" x14ac:dyDescent="0.3">
      <c r="A90" s="104" t="s">
        <v>160</v>
      </c>
      <c r="B90" s="16" t="s">
        <v>1</v>
      </c>
      <c r="C90" s="17" t="s">
        <v>495</v>
      </c>
      <c r="D90" s="18">
        <f t="shared" ref="D90:AI90" si="147">SUM(D91:D97)</f>
        <v>13960095</v>
      </c>
      <c r="E90" s="18">
        <f t="shared" si="147"/>
        <v>13960095</v>
      </c>
      <c r="F90" s="18">
        <f t="shared" si="147"/>
        <v>13960095</v>
      </c>
      <c r="G90" s="18">
        <f t="shared" si="147"/>
        <v>296421</v>
      </c>
      <c r="H90" s="18">
        <f t="shared" si="147"/>
        <v>68621</v>
      </c>
      <c r="I90" s="18">
        <f t="shared" si="147"/>
        <v>0</v>
      </c>
      <c r="J90" s="18">
        <f t="shared" si="147"/>
        <v>0</v>
      </c>
      <c r="K90" s="18">
        <f t="shared" si="147"/>
        <v>0</v>
      </c>
      <c r="L90" s="18">
        <f t="shared" si="147"/>
        <v>0</v>
      </c>
      <c r="M90" s="18">
        <f t="shared" si="147"/>
        <v>0</v>
      </c>
      <c r="N90" s="18">
        <f t="shared" si="147"/>
        <v>0</v>
      </c>
      <c r="O90" s="18">
        <f t="shared" si="147"/>
        <v>0</v>
      </c>
      <c r="P90" s="18">
        <f t="shared" si="147"/>
        <v>0</v>
      </c>
      <c r="Q90" s="18">
        <f t="shared" si="147"/>
        <v>0</v>
      </c>
      <c r="R90" s="18">
        <f t="shared" si="147"/>
        <v>0</v>
      </c>
      <c r="S90" s="18">
        <f t="shared" si="147"/>
        <v>0</v>
      </c>
      <c r="T90" s="18">
        <f t="shared" si="147"/>
        <v>0</v>
      </c>
      <c r="U90" s="18">
        <f t="shared" si="147"/>
        <v>0</v>
      </c>
      <c r="V90" s="18">
        <f t="shared" si="147"/>
        <v>0</v>
      </c>
      <c r="W90" s="18">
        <f t="shared" si="147"/>
        <v>0</v>
      </c>
      <c r="X90" s="18">
        <f t="shared" si="147"/>
        <v>0</v>
      </c>
      <c r="Y90" s="18">
        <f t="shared" si="147"/>
        <v>0</v>
      </c>
      <c r="Z90" s="18">
        <f t="shared" si="147"/>
        <v>0</v>
      </c>
      <c r="AA90" s="18">
        <f t="shared" si="147"/>
        <v>0</v>
      </c>
      <c r="AB90" s="18">
        <f t="shared" si="147"/>
        <v>0</v>
      </c>
      <c r="AC90" s="18">
        <f t="shared" si="147"/>
        <v>0</v>
      </c>
      <c r="AD90" s="18">
        <f t="shared" si="147"/>
        <v>0</v>
      </c>
      <c r="AE90" s="18">
        <f t="shared" si="147"/>
        <v>13595053</v>
      </c>
      <c r="AF90" s="18">
        <f t="shared" si="147"/>
        <v>0</v>
      </c>
      <c r="AG90" s="18">
        <f t="shared" si="147"/>
        <v>13595053</v>
      </c>
      <c r="AH90" s="18">
        <f t="shared" si="147"/>
        <v>0</v>
      </c>
      <c r="AI90" s="18">
        <f t="shared" si="147"/>
        <v>0</v>
      </c>
      <c r="AJ90" s="18">
        <f t="shared" ref="AJ90:BO90" si="148">SUM(AJ91:AJ97)</f>
        <v>0</v>
      </c>
      <c r="AK90" s="18">
        <f t="shared" si="148"/>
        <v>0</v>
      </c>
      <c r="AL90" s="18">
        <f t="shared" si="148"/>
        <v>0</v>
      </c>
      <c r="AM90" s="18">
        <f t="shared" si="148"/>
        <v>0</v>
      </c>
      <c r="AN90" s="18">
        <f t="shared" si="148"/>
        <v>0</v>
      </c>
      <c r="AO90" s="18">
        <f t="shared" si="148"/>
        <v>0</v>
      </c>
      <c r="AP90" s="18">
        <f t="shared" si="148"/>
        <v>0</v>
      </c>
      <c r="AQ90" s="18">
        <f t="shared" si="148"/>
        <v>0</v>
      </c>
      <c r="AR90" s="18">
        <f t="shared" si="148"/>
        <v>0</v>
      </c>
      <c r="AS90" s="18">
        <f t="shared" si="148"/>
        <v>0</v>
      </c>
      <c r="AT90" s="18">
        <f t="shared" si="148"/>
        <v>0</v>
      </c>
      <c r="AU90" s="18">
        <f t="shared" si="148"/>
        <v>0</v>
      </c>
      <c r="AV90" s="18">
        <f t="shared" si="148"/>
        <v>0</v>
      </c>
      <c r="AW90" s="18">
        <f t="shared" si="148"/>
        <v>0</v>
      </c>
      <c r="AX90" s="18">
        <f t="shared" si="148"/>
        <v>0</v>
      </c>
      <c r="AY90" s="18">
        <f t="shared" si="148"/>
        <v>0</v>
      </c>
      <c r="AZ90" s="18">
        <f t="shared" si="148"/>
        <v>0</v>
      </c>
      <c r="BA90" s="18">
        <f t="shared" si="148"/>
        <v>0</v>
      </c>
      <c r="BB90" s="18">
        <f t="shared" si="148"/>
        <v>0</v>
      </c>
      <c r="BC90" s="18">
        <f t="shared" si="148"/>
        <v>0</v>
      </c>
      <c r="BD90" s="18">
        <f t="shared" si="148"/>
        <v>0</v>
      </c>
      <c r="BE90" s="18">
        <f t="shared" si="148"/>
        <v>0</v>
      </c>
      <c r="BF90" s="18">
        <f t="shared" si="148"/>
        <v>0</v>
      </c>
      <c r="BG90" s="18">
        <f t="shared" si="148"/>
        <v>0</v>
      </c>
      <c r="BH90" s="18">
        <f t="shared" si="148"/>
        <v>0</v>
      </c>
      <c r="BI90" s="18">
        <f t="shared" si="148"/>
        <v>0</v>
      </c>
      <c r="BJ90" s="18">
        <f t="shared" si="148"/>
        <v>0</v>
      </c>
      <c r="BK90" s="18">
        <f t="shared" si="148"/>
        <v>0</v>
      </c>
      <c r="BL90" s="18">
        <f t="shared" si="148"/>
        <v>0</v>
      </c>
      <c r="BM90" s="18">
        <f t="shared" si="148"/>
        <v>0</v>
      </c>
      <c r="BN90" s="18">
        <f t="shared" si="148"/>
        <v>0</v>
      </c>
      <c r="BO90" s="18">
        <f t="shared" si="148"/>
        <v>0</v>
      </c>
      <c r="BP90" s="18">
        <f t="shared" ref="BP90:CV90" si="149">SUM(BP91:BP97)</f>
        <v>0</v>
      </c>
      <c r="BQ90" s="18">
        <f t="shared" si="149"/>
        <v>0</v>
      </c>
      <c r="BR90" s="18">
        <f t="shared" si="149"/>
        <v>0</v>
      </c>
      <c r="BS90" s="18">
        <f t="shared" si="149"/>
        <v>0</v>
      </c>
      <c r="BT90" s="18">
        <f t="shared" si="149"/>
        <v>0</v>
      </c>
      <c r="BU90" s="18">
        <f t="shared" si="149"/>
        <v>0</v>
      </c>
      <c r="BV90" s="18">
        <f t="shared" si="149"/>
        <v>0</v>
      </c>
      <c r="BW90" s="18">
        <f t="shared" si="149"/>
        <v>0</v>
      </c>
      <c r="BX90" s="18">
        <f t="shared" si="149"/>
        <v>0</v>
      </c>
      <c r="BY90" s="18">
        <f t="shared" si="149"/>
        <v>0</v>
      </c>
      <c r="BZ90" s="18">
        <f t="shared" si="149"/>
        <v>0</v>
      </c>
      <c r="CA90" s="18">
        <f t="shared" si="149"/>
        <v>0</v>
      </c>
      <c r="CB90" s="18">
        <f t="shared" si="149"/>
        <v>0</v>
      </c>
      <c r="CC90" s="18">
        <f t="shared" si="149"/>
        <v>0</v>
      </c>
      <c r="CD90" s="18">
        <f t="shared" si="149"/>
        <v>0</v>
      </c>
      <c r="CE90" s="18">
        <f t="shared" si="149"/>
        <v>0</v>
      </c>
      <c r="CF90" s="18">
        <f t="shared" si="149"/>
        <v>0</v>
      </c>
      <c r="CG90" s="18">
        <f t="shared" si="149"/>
        <v>0</v>
      </c>
      <c r="CH90" s="18">
        <f t="shared" si="149"/>
        <v>0</v>
      </c>
      <c r="CI90" s="18">
        <f t="shared" si="149"/>
        <v>0</v>
      </c>
      <c r="CJ90" s="18">
        <f t="shared" si="149"/>
        <v>0</v>
      </c>
      <c r="CK90" s="18">
        <f t="shared" si="149"/>
        <v>0</v>
      </c>
      <c r="CL90" s="18">
        <f t="shared" si="149"/>
        <v>0</v>
      </c>
      <c r="CM90" s="18">
        <f t="shared" si="149"/>
        <v>0</v>
      </c>
      <c r="CN90" s="18">
        <f t="shared" si="149"/>
        <v>0</v>
      </c>
      <c r="CO90" s="18">
        <f t="shared" si="149"/>
        <v>0</v>
      </c>
      <c r="CP90" s="74"/>
      <c r="CQ90" s="74"/>
      <c r="CR90" s="74"/>
      <c r="CS90" s="18">
        <f t="shared" si="149"/>
        <v>0</v>
      </c>
      <c r="CT90" s="18">
        <f t="shared" si="149"/>
        <v>0</v>
      </c>
      <c r="CU90" s="18">
        <f t="shared" si="149"/>
        <v>0</v>
      </c>
      <c r="CV90" s="46">
        <f t="shared" si="149"/>
        <v>0</v>
      </c>
      <c r="CW90" s="57"/>
    </row>
    <row r="91" spans="1:101" ht="15.6" x14ac:dyDescent="0.3">
      <c r="A91" s="105" t="s">
        <v>1</v>
      </c>
      <c r="B91" s="21" t="s">
        <v>58</v>
      </c>
      <c r="C91" s="22" t="s">
        <v>329</v>
      </c>
      <c r="D91" s="19">
        <f t="shared" ref="D91:D97" si="150">SUM(E91+BZ91+CS91)</f>
        <v>502252</v>
      </c>
      <c r="E91" s="19">
        <f t="shared" ref="E91:E97" si="151">SUM(F91+BA91)</f>
        <v>502252</v>
      </c>
      <c r="F91" s="19">
        <f t="shared" ref="F91:F97" si="152">SUM(G91+H91+I91+P91+S91+T91+U91+AE91+AD91)</f>
        <v>502252</v>
      </c>
      <c r="G91" s="19">
        <v>0</v>
      </c>
      <c r="H91" s="19">
        <v>0</v>
      </c>
      <c r="I91" s="19">
        <f>SUM(J91:O91)</f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f>SUM(Q91:R91)</f>
        <v>0</v>
      </c>
      <c r="Q91" s="19">
        <v>0</v>
      </c>
      <c r="R91" s="19">
        <v>0</v>
      </c>
      <c r="S91" s="19">
        <v>0</v>
      </c>
      <c r="T91" s="19">
        <v>0</v>
      </c>
      <c r="U91" s="19">
        <f t="shared" ref="U91:U97" si="153">SUM(V91:AC91)</f>
        <v>0</v>
      </c>
      <c r="V91" s="19">
        <v>0</v>
      </c>
      <c r="W91" s="19">
        <v>0</v>
      </c>
      <c r="X91" s="19">
        <v>0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f t="shared" ref="AE91:AE97" si="154">SUM(AF91:AZ91)</f>
        <v>502252</v>
      </c>
      <c r="AF91" s="24">
        <v>0</v>
      </c>
      <c r="AG91" s="23">
        <v>502252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f t="shared" ref="BA91:BA97" si="155">SUM(BB91+BF91+BI91+BK91+BN91)</f>
        <v>0</v>
      </c>
      <c r="BB91" s="19">
        <f t="shared" ref="BB91:BB97" si="156">SUM(BC91:BE91)</f>
        <v>0</v>
      </c>
      <c r="BC91" s="19">
        <v>0</v>
      </c>
      <c r="BD91" s="19">
        <v>0</v>
      </c>
      <c r="BE91" s="19">
        <v>0</v>
      </c>
      <c r="BF91" s="19">
        <f t="shared" ref="BF91:BF97" si="157">SUM(BH91:BH91)</f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f>SUM(BL91)</f>
        <v>0</v>
      </c>
      <c r="BL91" s="19">
        <v>0</v>
      </c>
      <c r="BM91" s="19">
        <v>0</v>
      </c>
      <c r="BN91" s="19">
        <f t="shared" ref="BN91:BN97" si="158">SUM(BO91:BY91)</f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f t="shared" ref="BZ91:BZ97" si="159">SUM(CA91+CO91)</f>
        <v>0</v>
      </c>
      <c r="CA91" s="19">
        <f t="shared" ref="CA91:CA97" si="160">SUM(CB91+CE91+CK91)</f>
        <v>0</v>
      </c>
      <c r="CB91" s="19">
        <f>SUM(CC91:CD91)</f>
        <v>0</v>
      </c>
      <c r="CC91" s="19">
        <v>0</v>
      </c>
      <c r="CD91" s="19">
        <v>0</v>
      </c>
      <c r="CE91" s="19">
        <f t="shared" ref="CE91:CE97" si="161">SUM(CF91:CJ91)</f>
        <v>0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9">
        <f t="shared" ref="CK91:CK97" si="162">SUM(CL91:CN91)</f>
        <v>0</v>
      </c>
      <c r="CL91" s="19">
        <v>0</v>
      </c>
      <c r="CM91" s="19">
        <v>0</v>
      </c>
      <c r="CN91" s="19"/>
      <c r="CO91" s="19">
        <v>0</v>
      </c>
      <c r="CP91" s="75"/>
      <c r="CQ91" s="75"/>
      <c r="CR91" s="75"/>
      <c r="CS91" s="19">
        <f>SUM(CT91)</f>
        <v>0</v>
      </c>
      <c r="CT91" s="19">
        <f>SUM(CU91:CV91)</f>
        <v>0</v>
      </c>
      <c r="CU91" s="19">
        <v>0</v>
      </c>
      <c r="CV91" s="20">
        <v>0</v>
      </c>
      <c r="CW91" s="52"/>
    </row>
    <row r="92" spans="1:101" ht="15.6" x14ac:dyDescent="0.3">
      <c r="A92" s="105" t="s">
        <v>1</v>
      </c>
      <c r="B92" s="21" t="s">
        <v>60</v>
      </c>
      <c r="C92" s="22" t="s">
        <v>161</v>
      </c>
      <c r="D92" s="19">
        <f t="shared" si="150"/>
        <v>3641043</v>
      </c>
      <c r="E92" s="19">
        <f t="shared" si="151"/>
        <v>3641043</v>
      </c>
      <c r="F92" s="19">
        <f t="shared" si="152"/>
        <v>3641043</v>
      </c>
      <c r="G92" s="19">
        <v>0</v>
      </c>
      <c r="H92" s="19">
        <v>0</v>
      </c>
      <c r="I92" s="19">
        <f>SUM(J92:O92)</f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f>SUM(Q92:R92)</f>
        <v>0</v>
      </c>
      <c r="Q92" s="19">
        <v>0</v>
      </c>
      <c r="R92" s="19">
        <v>0</v>
      </c>
      <c r="S92" s="19">
        <v>0</v>
      </c>
      <c r="T92" s="19">
        <v>0</v>
      </c>
      <c r="U92" s="19">
        <f t="shared" si="153"/>
        <v>0</v>
      </c>
      <c r="V92" s="19">
        <v>0</v>
      </c>
      <c r="W92" s="19">
        <v>0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v>0</v>
      </c>
      <c r="AE92" s="19">
        <f t="shared" si="154"/>
        <v>3641043</v>
      </c>
      <c r="AF92" s="24">
        <v>0</v>
      </c>
      <c r="AG92" s="23">
        <v>3641043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f t="shared" si="155"/>
        <v>0</v>
      </c>
      <c r="BB92" s="19">
        <f t="shared" si="156"/>
        <v>0</v>
      </c>
      <c r="BC92" s="19">
        <v>0</v>
      </c>
      <c r="BD92" s="19">
        <v>0</v>
      </c>
      <c r="BE92" s="19">
        <v>0</v>
      </c>
      <c r="BF92" s="19">
        <f t="shared" si="157"/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f>SUM(BL92)</f>
        <v>0</v>
      </c>
      <c r="BL92" s="19">
        <v>0</v>
      </c>
      <c r="BM92" s="19">
        <v>0</v>
      </c>
      <c r="BN92" s="19">
        <f t="shared" si="158"/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v>0</v>
      </c>
      <c r="BX92" s="19">
        <v>0</v>
      </c>
      <c r="BY92" s="19">
        <v>0</v>
      </c>
      <c r="BZ92" s="19">
        <f t="shared" si="159"/>
        <v>0</v>
      </c>
      <c r="CA92" s="19">
        <f t="shared" si="160"/>
        <v>0</v>
      </c>
      <c r="CB92" s="19">
        <f>SUM(CC92:CD92)</f>
        <v>0</v>
      </c>
      <c r="CC92" s="19">
        <v>0</v>
      </c>
      <c r="CD92" s="19">
        <v>0</v>
      </c>
      <c r="CE92" s="19">
        <f t="shared" si="161"/>
        <v>0</v>
      </c>
      <c r="CF92" s="19">
        <v>0</v>
      </c>
      <c r="CG92" s="19">
        <v>0</v>
      </c>
      <c r="CH92" s="19">
        <v>0</v>
      </c>
      <c r="CI92" s="19">
        <v>0</v>
      </c>
      <c r="CJ92" s="19">
        <v>0</v>
      </c>
      <c r="CK92" s="19">
        <f t="shared" si="162"/>
        <v>0</v>
      </c>
      <c r="CL92" s="19">
        <v>0</v>
      </c>
      <c r="CM92" s="19">
        <v>0</v>
      </c>
      <c r="CN92" s="19"/>
      <c r="CO92" s="19">
        <v>0</v>
      </c>
      <c r="CP92" s="75"/>
      <c r="CQ92" s="75"/>
      <c r="CR92" s="75"/>
      <c r="CS92" s="19">
        <f>SUM(CT92)</f>
        <v>0</v>
      </c>
      <c r="CT92" s="19">
        <f>SUM(CU92:CV92)</f>
        <v>0</v>
      </c>
      <c r="CU92" s="19">
        <v>0</v>
      </c>
      <c r="CV92" s="20">
        <v>0</v>
      </c>
      <c r="CW92" s="52"/>
    </row>
    <row r="93" spans="1:101" ht="31.2" x14ac:dyDescent="0.3">
      <c r="A93" s="105" t="s">
        <v>1</v>
      </c>
      <c r="B93" s="21" t="s">
        <v>126</v>
      </c>
      <c r="C93" s="22" t="s">
        <v>482</v>
      </c>
      <c r="D93" s="19">
        <f t="shared" si="150"/>
        <v>221652</v>
      </c>
      <c r="E93" s="19">
        <f t="shared" si="151"/>
        <v>221652</v>
      </c>
      <c r="F93" s="19">
        <f t="shared" si="152"/>
        <v>221652</v>
      </c>
      <c r="G93" s="19">
        <v>0</v>
      </c>
      <c r="H93" s="19">
        <v>0</v>
      </c>
      <c r="I93" s="19">
        <f t="shared" si="110"/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f t="shared" si="111"/>
        <v>0</v>
      </c>
      <c r="Q93" s="19">
        <v>0</v>
      </c>
      <c r="R93" s="19">
        <v>0</v>
      </c>
      <c r="S93" s="19">
        <v>0</v>
      </c>
      <c r="T93" s="19">
        <v>0</v>
      </c>
      <c r="U93" s="19">
        <f t="shared" si="153"/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  <c r="AD93" s="19">
        <v>0</v>
      </c>
      <c r="AE93" s="19">
        <f t="shared" si="154"/>
        <v>221652</v>
      </c>
      <c r="AF93" s="24">
        <v>0</v>
      </c>
      <c r="AG93" s="23">
        <v>221652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f t="shared" si="155"/>
        <v>0</v>
      </c>
      <c r="BB93" s="19">
        <f t="shared" si="156"/>
        <v>0</v>
      </c>
      <c r="BC93" s="19">
        <v>0</v>
      </c>
      <c r="BD93" s="19">
        <v>0</v>
      </c>
      <c r="BE93" s="19">
        <v>0</v>
      </c>
      <c r="BF93" s="19">
        <f t="shared" si="157"/>
        <v>0</v>
      </c>
      <c r="BG93" s="19">
        <v>0</v>
      </c>
      <c r="BH93" s="19">
        <v>0</v>
      </c>
      <c r="BI93" s="19">
        <v>0</v>
      </c>
      <c r="BJ93" s="19">
        <v>0</v>
      </c>
      <c r="BK93" s="19">
        <f t="shared" si="112"/>
        <v>0</v>
      </c>
      <c r="BL93" s="19">
        <v>0</v>
      </c>
      <c r="BM93" s="19">
        <v>0</v>
      </c>
      <c r="BN93" s="19">
        <f t="shared" si="158"/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f t="shared" si="159"/>
        <v>0</v>
      </c>
      <c r="CA93" s="19">
        <f t="shared" si="160"/>
        <v>0</v>
      </c>
      <c r="CB93" s="19">
        <f t="shared" si="113"/>
        <v>0</v>
      </c>
      <c r="CC93" s="19">
        <v>0</v>
      </c>
      <c r="CD93" s="19">
        <v>0</v>
      </c>
      <c r="CE93" s="19">
        <f t="shared" si="161"/>
        <v>0</v>
      </c>
      <c r="CF93" s="19">
        <v>0</v>
      </c>
      <c r="CG93" s="19">
        <v>0</v>
      </c>
      <c r="CH93" s="19">
        <v>0</v>
      </c>
      <c r="CI93" s="19">
        <v>0</v>
      </c>
      <c r="CJ93" s="19">
        <v>0</v>
      </c>
      <c r="CK93" s="19">
        <f t="shared" si="162"/>
        <v>0</v>
      </c>
      <c r="CL93" s="19">
        <v>0</v>
      </c>
      <c r="CM93" s="19">
        <v>0</v>
      </c>
      <c r="CN93" s="19"/>
      <c r="CO93" s="19">
        <v>0</v>
      </c>
      <c r="CP93" s="75"/>
      <c r="CQ93" s="75"/>
      <c r="CR93" s="75"/>
      <c r="CS93" s="19">
        <f t="shared" si="114"/>
        <v>0</v>
      </c>
      <c r="CT93" s="19">
        <f t="shared" si="115"/>
        <v>0</v>
      </c>
      <c r="CU93" s="19">
        <v>0</v>
      </c>
      <c r="CV93" s="20">
        <v>0</v>
      </c>
      <c r="CW93" s="52"/>
    </row>
    <row r="94" spans="1:101" ht="31.2" x14ac:dyDescent="0.3">
      <c r="A94" s="108"/>
      <c r="B94" s="42" t="s">
        <v>64</v>
      </c>
      <c r="C94" s="43" t="s">
        <v>559</v>
      </c>
      <c r="D94" s="39">
        <f t="shared" si="150"/>
        <v>1507820</v>
      </c>
      <c r="E94" s="39">
        <f t="shared" si="151"/>
        <v>1507820</v>
      </c>
      <c r="F94" s="39">
        <f t="shared" ref="F94" si="163">SUM(G94+H94+I94+P94+S94+T94+U94+AE94+AD94)</f>
        <v>1507820</v>
      </c>
      <c r="G94" s="35">
        <v>0</v>
      </c>
      <c r="H94" s="35">
        <v>0</v>
      </c>
      <c r="I94" s="39">
        <f t="shared" ref="I94" si="164">SUM(J94:O94)</f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9">
        <f t="shared" ref="P94" si="165">SUM(Q94:R94)</f>
        <v>0</v>
      </c>
      <c r="Q94" s="39">
        <v>0</v>
      </c>
      <c r="R94" s="39">
        <v>0</v>
      </c>
      <c r="S94" s="39">
        <v>0</v>
      </c>
      <c r="T94" s="39">
        <v>0</v>
      </c>
      <c r="U94" s="39">
        <f t="shared" ref="U94" si="166">SUM(V94:AC94)</f>
        <v>0</v>
      </c>
      <c r="V94" s="39">
        <v>0</v>
      </c>
      <c r="W94" s="39">
        <v>0</v>
      </c>
      <c r="X94" s="39">
        <v>0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f t="shared" si="154"/>
        <v>1507820</v>
      </c>
      <c r="AF94" s="40">
        <v>0</v>
      </c>
      <c r="AG94" s="35">
        <v>1507820</v>
      </c>
      <c r="AH94" s="39">
        <v>0</v>
      </c>
      <c r="AI94" s="39">
        <v>0</v>
      </c>
      <c r="AJ94" s="39">
        <v>0</v>
      </c>
      <c r="AK94" s="39">
        <v>0</v>
      </c>
      <c r="AL94" s="39">
        <v>0</v>
      </c>
      <c r="AM94" s="39">
        <v>0</v>
      </c>
      <c r="AN94" s="39">
        <v>0</v>
      </c>
      <c r="AO94" s="39">
        <v>0</v>
      </c>
      <c r="AP94" s="39">
        <v>0</v>
      </c>
      <c r="AQ94" s="39">
        <v>0</v>
      </c>
      <c r="AR94" s="39">
        <v>0</v>
      </c>
      <c r="AS94" s="39">
        <v>0</v>
      </c>
      <c r="AT94" s="39">
        <v>0</v>
      </c>
      <c r="AU94" s="39">
        <v>0</v>
      </c>
      <c r="AV94" s="39">
        <v>0</v>
      </c>
      <c r="AW94" s="39">
        <v>0</v>
      </c>
      <c r="AX94" s="39">
        <v>0</v>
      </c>
      <c r="AY94" s="39">
        <v>0</v>
      </c>
      <c r="AZ94" s="39">
        <v>0</v>
      </c>
      <c r="BA94" s="39">
        <f t="shared" si="155"/>
        <v>0</v>
      </c>
      <c r="BB94" s="39">
        <f t="shared" ref="BB94" si="167">SUM(BC94:BE94)</f>
        <v>0</v>
      </c>
      <c r="BC94" s="39">
        <v>0</v>
      </c>
      <c r="BD94" s="39">
        <v>0</v>
      </c>
      <c r="BE94" s="39">
        <v>0</v>
      </c>
      <c r="BF94" s="39">
        <f t="shared" si="157"/>
        <v>0</v>
      </c>
      <c r="BG94" s="39">
        <v>0</v>
      </c>
      <c r="BH94" s="39">
        <v>0</v>
      </c>
      <c r="BI94" s="39">
        <v>0</v>
      </c>
      <c r="BJ94" s="39">
        <v>0</v>
      </c>
      <c r="BK94" s="39">
        <f t="shared" ref="BK94" si="168">SUM(BL94)</f>
        <v>0</v>
      </c>
      <c r="BL94" s="39">
        <v>0</v>
      </c>
      <c r="BM94" s="39">
        <v>0</v>
      </c>
      <c r="BN94" s="39">
        <f t="shared" si="158"/>
        <v>0</v>
      </c>
      <c r="BO94" s="39">
        <v>0</v>
      </c>
      <c r="BP94" s="39">
        <v>0</v>
      </c>
      <c r="BQ94" s="39">
        <v>0</v>
      </c>
      <c r="BR94" s="39">
        <v>0</v>
      </c>
      <c r="BS94" s="39">
        <v>0</v>
      </c>
      <c r="BT94" s="39">
        <v>0</v>
      </c>
      <c r="BU94" s="39">
        <v>0</v>
      </c>
      <c r="BV94" s="39">
        <v>0</v>
      </c>
      <c r="BW94" s="39">
        <v>0</v>
      </c>
      <c r="BX94" s="39">
        <v>0</v>
      </c>
      <c r="BY94" s="39">
        <v>0</v>
      </c>
      <c r="BZ94" s="39">
        <f t="shared" si="159"/>
        <v>0</v>
      </c>
      <c r="CA94" s="39">
        <f t="shared" si="160"/>
        <v>0</v>
      </c>
      <c r="CB94" s="39">
        <f t="shared" ref="CB94" si="169">SUM(CC94:CD94)</f>
        <v>0</v>
      </c>
      <c r="CC94" s="39">
        <v>0</v>
      </c>
      <c r="CD94" s="39">
        <v>0</v>
      </c>
      <c r="CE94" s="19">
        <f t="shared" si="161"/>
        <v>0</v>
      </c>
      <c r="CF94" s="39">
        <v>0</v>
      </c>
      <c r="CG94" s="39">
        <v>0</v>
      </c>
      <c r="CH94" s="39">
        <v>0</v>
      </c>
      <c r="CI94" s="39">
        <v>0</v>
      </c>
      <c r="CJ94" s="39">
        <v>0</v>
      </c>
      <c r="CK94" s="39">
        <f t="shared" si="162"/>
        <v>0</v>
      </c>
      <c r="CL94" s="39">
        <v>0</v>
      </c>
      <c r="CM94" s="39">
        <v>0</v>
      </c>
      <c r="CN94" s="39"/>
      <c r="CO94" s="39">
        <v>0</v>
      </c>
      <c r="CP94" s="75"/>
      <c r="CQ94" s="75"/>
      <c r="CR94" s="75"/>
      <c r="CS94" s="39">
        <f t="shared" ref="CS94" si="170">SUM(CT94)</f>
        <v>0</v>
      </c>
      <c r="CT94" s="39">
        <f t="shared" ref="CT94" si="171">SUM(CU94:CV94)</f>
        <v>0</v>
      </c>
      <c r="CU94" s="39">
        <v>0</v>
      </c>
      <c r="CV94" s="41">
        <v>0</v>
      </c>
      <c r="CW94" s="52"/>
    </row>
    <row r="95" spans="1:101" ht="31.2" x14ac:dyDescent="0.3">
      <c r="A95" s="108" t="s">
        <v>1</v>
      </c>
      <c r="B95" s="42" t="s">
        <v>66</v>
      </c>
      <c r="C95" s="43" t="s">
        <v>445</v>
      </c>
      <c r="D95" s="39">
        <f t="shared" si="150"/>
        <v>7494550</v>
      </c>
      <c r="E95" s="39">
        <f t="shared" si="151"/>
        <v>7494550</v>
      </c>
      <c r="F95" s="39">
        <f t="shared" si="152"/>
        <v>7494550</v>
      </c>
      <c r="G95" s="35">
        <v>0</v>
      </c>
      <c r="H95" s="35">
        <v>0</v>
      </c>
      <c r="I95" s="39">
        <f t="shared" si="110"/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9">
        <f t="shared" si="111"/>
        <v>0</v>
      </c>
      <c r="Q95" s="39">
        <v>0</v>
      </c>
      <c r="R95" s="39">
        <v>0</v>
      </c>
      <c r="S95" s="39">
        <v>0</v>
      </c>
      <c r="T95" s="39">
        <v>0</v>
      </c>
      <c r="U95" s="39">
        <f t="shared" si="153"/>
        <v>0</v>
      </c>
      <c r="V95" s="39">
        <v>0</v>
      </c>
      <c r="W95" s="39">
        <v>0</v>
      </c>
      <c r="X95" s="39">
        <v>0</v>
      </c>
      <c r="Y95" s="39">
        <v>0</v>
      </c>
      <c r="Z95" s="39">
        <v>0</v>
      </c>
      <c r="AA95" s="39">
        <v>0</v>
      </c>
      <c r="AB95" s="39">
        <v>0</v>
      </c>
      <c r="AC95" s="39">
        <v>0</v>
      </c>
      <c r="AD95" s="39">
        <v>0</v>
      </c>
      <c r="AE95" s="39">
        <f t="shared" si="154"/>
        <v>7494550</v>
      </c>
      <c r="AF95" s="40">
        <v>0</v>
      </c>
      <c r="AG95" s="35">
        <v>7494550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39">
        <v>0</v>
      </c>
      <c r="AQ95" s="39">
        <v>0</v>
      </c>
      <c r="AR95" s="39">
        <v>0</v>
      </c>
      <c r="AS95" s="39">
        <v>0</v>
      </c>
      <c r="AT95" s="39">
        <v>0</v>
      </c>
      <c r="AU95" s="39">
        <v>0</v>
      </c>
      <c r="AV95" s="39">
        <v>0</v>
      </c>
      <c r="AW95" s="39">
        <v>0</v>
      </c>
      <c r="AX95" s="39">
        <v>0</v>
      </c>
      <c r="AY95" s="39">
        <v>0</v>
      </c>
      <c r="AZ95" s="39">
        <v>0</v>
      </c>
      <c r="BA95" s="39">
        <f t="shared" si="155"/>
        <v>0</v>
      </c>
      <c r="BB95" s="39">
        <f t="shared" si="156"/>
        <v>0</v>
      </c>
      <c r="BC95" s="39">
        <v>0</v>
      </c>
      <c r="BD95" s="39">
        <v>0</v>
      </c>
      <c r="BE95" s="39">
        <v>0</v>
      </c>
      <c r="BF95" s="39">
        <f t="shared" si="157"/>
        <v>0</v>
      </c>
      <c r="BG95" s="39">
        <v>0</v>
      </c>
      <c r="BH95" s="39">
        <v>0</v>
      </c>
      <c r="BI95" s="39">
        <v>0</v>
      </c>
      <c r="BJ95" s="39">
        <v>0</v>
      </c>
      <c r="BK95" s="39">
        <f t="shared" si="112"/>
        <v>0</v>
      </c>
      <c r="BL95" s="39">
        <v>0</v>
      </c>
      <c r="BM95" s="39">
        <v>0</v>
      </c>
      <c r="BN95" s="39">
        <f t="shared" si="158"/>
        <v>0</v>
      </c>
      <c r="BO95" s="39">
        <v>0</v>
      </c>
      <c r="BP95" s="39">
        <v>0</v>
      </c>
      <c r="BQ95" s="39">
        <v>0</v>
      </c>
      <c r="BR95" s="39">
        <v>0</v>
      </c>
      <c r="BS95" s="39">
        <v>0</v>
      </c>
      <c r="BT95" s="39">
        <v>0</v>
      </c>
      <c r="BU95" s="39">
        <v>0</v>
      </c>
      <c r="BV95" s="39">
        <v>0</v>
      </c>
      <c r="BW95" s="39">
        <v>0</v>
      </c>
      <c r="BX95" s="39">
        <v>0</v>
      </c>
      <c r="BY95" s="39">
        <v>0</v>
      </c>
      <c r="BZ95" s="39">
        <f t="shared" si="159"/>
        <v>0</v>
      </c>
      <c r="CA95" s="39">
        <f t="shared" si="160"/>
        <v>0</v>
      </c>
      <c r="CB95" s="39">
        <f t="shared" si="113"/>
        <v>0</v>
      </c>
      <c r="CC95" s="39">
        <v>0</v>
      </c>
      <c r="CD95" s="39">
        <v>0</v>
      </c>
      <c r="CE95" s="19">
        <f t="shared" si="161"/>
        <v>0</v>
      </c>
      <c r="CF95" s="39">
        <v>0</v>
      </c>
      <c r="CG95" s="39">
        <v>0</v>
      </c>
      <c r="CH95" s="39">
        <v>0</v>
      </c>
      <c r="CI95" s="39">
        <v>0</v>
      </c>
      <c r="CJ95" s="39">
        <v>0</v>
      </c>
      <c r="CK95" s="39">
        <f t="shared" si="162"/>
        <v>0</v>
      </c>
      <c r="CL95" s="39">
        <v>0</v>
      </c>
      <c r="CM95" s="39">
        <v>0</v>
      </c>
      <c r="CN95" s="39"/>
      <c r="CO95" s="39">
        <v>0</v>
      </c>
      <c r="CP95" s="75"/>
      <c r="CQ95" s="75"/>
      <c r="CR95" s="75"/>
      <c r="CS95" s="39">
        <f t="shared" si="114"/>
        <v>0</v>
      </c>
      <c r="CT95" s="39">
        <f t="shared" si="115"/>
        <v>0</v>
      </c>
      <c r="CU95" s="39">
        <v>0</v>
      </c>
      <c r="CV95" s="41">
        <v>0</v>
      </c>
      <c r="CW95" s="52"/>
    </row>
    <row r="96" spans="1:101" ht="31.2" x14ac:dyDescent="0.3">
      <c r="A96" s="108" t="s">
        <v>1</v>
      </c>
      <c r="B96" s="36" t="s">
        <v>162</v>
      </c>
      <c r="C96" s="37" t="s">
        <v>330</v>
      </c>
      <c r="D96" s="39">
        <f t="shared" si="150"/>
        <v>365042</v>
      </c>
      <c r="E96" s="39">
        <f t="shared" si="151"/>
        <v>365042</v>
      </c>
      <c r="F96" s="39">
        <f t="shared" si="152"/>
        <v>365042</v>
      </c>
      <c r="G96" s="35">
        <v>296421</v>
      </c>
      <c r="H96" s="35">
        <v>68621</v>
      </c>
      <c r="I96" s="39">
        <f t="shared" si="110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11"/>
        <v>0</v>
      </c>
      <c r="Q96" s="39">
        <v>0</v>
      </c>
      <c r="R96" s="39"/>
      <c r="S96" s="39">
        <v>0</v>
      </c>
      <c r="T96" s="39">
        <v>0</v>
      </c>
      <c r="U96" s="39">
        <f t="shared" si="153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f t="shared" si="154"/>
        <v>0</v>
      </c>
      <c r="AF96" s="40">
        <v>0</v>
      </c>
      <c r="AG96" s="35"/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>
        <v>0</v>
      </c>
      <c r="AQ96" s="39">
        <v>0</v>
      </c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f t="shared" si="155"/>
        <v>0</v>
      </c>
      <c r="BB96" s="39">
        <f t="shared" si="156"/>
        <v>0</v>
      </c>
      <c r="BC96" s="39">
        <v>0</v>
      </c>
      <c r="BD96" s="39">
        <v>0</v>
      </c>
      <c r="BE96" s="39">
        <v>0</v>
      </c>
      <c r="BF96" s="39">
        <f t="shared" si="157"/>
        <v>0</v>
      </c>
      <c r="BG96" s="39">
        <v>0</v>
      </c>
      <c r="BH96" s="39">
        <v>0</v>
      </c>
      <c r="BI96" s="39">
        <v>0</v>
      </c>
      <c r="BJ96" s="39">
        <v>0</v>
      </c>
      <c r="BK96" s="39">
        <f t="shared" si="112"/>
        <v>0</v>
      </c>
      <c r="BL96" s="39">
        <v>0</v>
      </c>
      <c r="BM96" s="39">
        <v>0</v>
      </c>
      <c r="BN96" s="39">
        <f t="shared" si="158"/>
        <v>0</v>
      </c>
      <c r="BO96" s="39"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f t="shared" si="159"/>
        <v>0</v>
      </c>
      <c r="CA96" s="39">
        <f t="shared" si="160"/>
        <v>0</v>
      </c>
      <c r="CB96" s="39">
        <f t="shared" si="113"/>
        <v>0</v>
      </c>
      <c r="CC96" s="39">
        <v>0</v>
      </c>
      <c r="CD96" s="39"/>
      <c r="CE96" s="19">
        <f t="shared" si="161"/>
        <v>0</v>
      </c>
      <c r="CF96" s="39"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f t="shared" si="162"/>
        <v>0</v>
      </c>
      <c r="CL96" s="39">
        <v>0</v>
      </c>
      <c r="CM96" s="39">
        <v>0</v>
      </c>
      <c r="CN96" s="39"/>
      <c r="CO96" s="39">
        <v>0</v>
      </c>
      <c r="CP96" s="75"/>
      <c r="CQ96" s="75"/>
      <c r="CR96" s="75"/>
      <c r="CS96" s="39">
        <f t="shared" si="114"/>
        <v>0</v>
      </c>
      <c r="CT96" s="39">
        <f t="shared" si="115"/>
        <v>0</v>
      </c>
      <c r="CU96" s="39">
        <v>0</v>
      </c>
      <c r="CV96" s="41">
        <v>0</v>
      </c>
      <c r="CW96" s="52"/>
    </row>
    <row r="97" spans="1:101" s="52" customFormat="1" ht="31.2" x14ac:dyDescent="0.3">
      <c r="A97" s="108"/>
      <c r="B97" s="42" t="s">
        <v>78</v>
      </c>
      <c r="C97" s="43" t="s">
        <v>446</v>
      </c>
      <c r="D97" s="39">
        <f t="shared" si="150"/>
        <v>227736</v>
      </c>
      <c r="E97" s="39">
        <f t="shared" si="151"/>
        <v>227736</v>
      </c>
      <c r="F97" s="39">
        <f t="shared" si="152"/>
        <v>227736</v>
      </c>
      <c r="G97" s="35">
        <v>0</v>
      </c>
      <c r="H97" s="35">
        <v>0</v>
      </c>
      <c r="I97" s="39">
        <f t="shared" si="110"/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si="111"/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si="153"/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f t="shared" si="154"/>
        <v>227736</v>
      </c>
      <c r="AF97" s="40">
        <v>0</v>
      </c>
      <c r="AG97" s="35">
        <v>227736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>
        <v>0</v>
      </c>
      <c r="AQ97" s="39">
        <v>0</v>
      </c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f t="shared" si="155"/>
        <v>0</v>
      </c>
      <c r="BB97" s="39">
        <f t="shared" si="156"/>
        <v>0</v>
      </c>
      <c r="BC97" s="39">
        <v>0</v>
      </c>
      <c r="BD97" s="39">
        <v>0</v>
      </c>
      <c r="BE97" s="39">
        <v>0</v>
      </c>
      <c r="BF97" s="39">
        <f t="shared" si="157"/>
        <v>0</v>
      </c>
      <c r="BG97" s="39">
        <v>0</v>
      </c>
      <c r="BH97" s="39">
        <v>0</v>
      </c>
      <c r="BI97" s="39">
        <v>0</v>
      </c>
      <c r="BJ97" s="39">
        <v>0</v>
      </c>
      <c r="BK97" s="39">
        <f t="shared" si="112"/>
        <v>0</v>
      </c>
      <c r="BL97" s="39">
        <v>0</v>
      </c>
      <c r="BM97" s="39">
        <v>0</v>
      </c>
      <c r="BN97" s="39">
        <f t="shared" si="158"/>
        <v>0</v>
      </c>
      <c r="BO97" s="39"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f t="shared" si="159"/>
        <v>0</v>
      </c>
      <c r="CA97" s="39">
        <f t="shared" si="160"/>
        <v>0</v>
      </c>
      <c r="CB97" s="39">
        <f t="shared" si="113"/>
        <v>0</v>
      </c>
      <c r="CC97" s="39">
        <v>0</v>
      </c>
      <c r="CD97" s="39">
        <v>0</v>
      </c>
      <c r="CE97" s="19">
        <f t="shared" si="161"/>
        <v>0</v>
      </c>
      <c r="CF97" s="39"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f t="shared" si="162"/>
        <v>0</v>
      </c>
      <c r="CL97" s="39">
        <v>0</v>
      </c>
      <c r="CM97" s="39">
        <v>0</v>
      </c>
      <c r="CN97" s="39"/>
      <c r="CO97" s="39">
        <v>0</v>
      </c>
      <c r="CP97" s="75"/>
      <c r="CQ97" s="75"/>
      <c r="CR97" s="75"/>
      <c r="CS97" s="39">
        <f t="shared" si="114"/>
        <v>0</v>
      </c>
      <c r="CT97" s="39">
        <f t="shared" si="115"/>
        <v>0</v>
      </c>
      <c r="CU97" s="39">
        <v>0</v>
      </c>
      <c r="CV97" s="41">
        <v>0</v>
      </c>
    </row>
    <row r="98" spans="1:101" s="57" customFormat="1" ht="31.2" x14ac:dyDescent="0.3">
      <c r="A98" s="106" t="s">
        <v>163</v>
      </c>
      <c r="B98" s="25" t="s">
        <v>1</v>
      </c>
      <c r="C98" s="26" t="s">
        <v>164</v>
      </c>
      <c r="D98" s="27">
        <f>SUM(D99)</f>
        <v>199221644</v>
      </c>
      <c r="E98" s="27">
        <f t="shared" ref="E98:BT99" si="172">SUM(E99)</f>
        <v>199221644</v>
      </c>
      <c r="F98" s="27">
        <f t="shared" si="172"/>
        <v>0</v>
      </c>
      <c r="G98" s="27">
        <f t="shared" si="172"/>
        <v>0</v>
      </c>
      <c r="H98" s="27">
        <f t="shared" si="172"/>
        <v>0</v>
      </c>
      <c r="I98" s="27">
        <f t="shared" si="172"/>
        <v>0</v>
      </c>
      <c r="J98" s="27">
        <f t="shared" si="172"/>
        <v>0</v>
      </c>
      <c r="K98" s="27">
        <f t="shared" si="172"/>
        <v>0</v>
      </c>
      <c r="L98" s="27">
        <f t="shared" si="172"/>
        <v>0</v>
      </c>
      <c r="M98" s="27">
        <f t="shared" si="172"/>
        <v>0</v>
      </c>
      <c r="N98" s="27">
        <f t="shared" si="172"/>
        <v>0</v>
      </c>
      <c r="O98" s="27">
        <f t="shared" si="172"/>
        <v>0</v>
      </c>
      <c r="P98" s="27">
        <f t="shared" si="172"/>
        <v>0</v>
      </c>
      <c r="Q98" s="27">
        <f t="shared" si="172"/>
        <v>0</v>
      </c>
      <c r="R98" s="27">
        <f t="shared" si="172"/>
        <v>0</v>
      </c>
      <c r="S98" s="27">
        <f t="shared" si="172"/>
        <v>0</v>
      </c>
      <c r="T98" s="27">
        <f t="shared" si="172"/>
        <v>0</v>
      </c>
      <c r="U98" s="27">
        <f t="shared" si="172"/>
        <v>0</v>
      </c>
      <c r="V98" s="27">
        <f t="shared" si="172"/>
        <v>0</v>
      </c>
      <c r="W98" s="27">
        <f t="shared" si="172"/>
        <v>0</v>
      </c>
      <c r="X98" s="27">
        <f t="shared" si="172"/>
        <v>0</v>
      </c>
      <c r="Y98" s="27">
        <f t="shared" si="172"/>
        <v>0</v>
      </c>
      <c r="Z98" s="27">
        <f t="shared" si="172"/>
        <v>0</v>
      </c>
      <c r="AA98" s="27">
        <f t="shared" si="172"/>
        <v>0</v>
      </c>
      <c r="AB98" s="27">
        <f t="shared" si="172"/>
        <v>0</v>
      </c>
      <c r="AC98" s="27">
        <f t="shared" si="172"/>
        <v>0</v>
      </c>
      <c r="AD98" s="27">
        <f t="shared" si="172"/>
        <v>0</v>
      </c>
      <c r="AE98" s="27">
        <f t="shared" si="172"/>
        <v>0</v>
      </c>
      <c r="AF98" s="27">
        <f t="shared" si="172"/>
        <v>0</v>
      </c>
      <c r="AG98" s="27">
        <f t="shared" si="172"/>
        <v>0</v>
      </c>
      <c r="AH98" s="27">
        <f t="shared" si="172"/>
        <v>0</v>
      </c>
      <c r="AI98" s="27">
        <f t="shared" si="172"/>
        <v>0</v>
      </c>
      <c r="AJ98" s="27">
        <f t="shared" si="172"/>
        <v>0</v>
      </c>
      <c r="AK98" s="27">
        <f t="shared" si="172"/>
        <v>0</v>
      </c>
      <c r="AL98" s="27">
        <f t="shared" si="172"/>
        <v>0</v>
      </c>
      <c r="AM98" s="27">
        <f t="shared" si="172"/>
        <v>0</v>
      </c>
      <c r="AN98" s="27">
        <f t="shared" si="172"/>
        <v>0</v>
      </c>
      <c r="AO98" s="27">
        <f t="shared" si="172"/>
        <v>0</v>
      </c>
      <c r="AP98" s="27">
        <f t="shared" si="172"/>
        <v>0</v>
      </c>
      <c r="AQ98" s="27">
        <f t="shared" si="172"/>
        <v>0</v>
      </c>
      <c r="AR98" s="27">
        <f t="shared" si="172"/>
        <v>0</v>
      </c>
      <c r="AS98" s="27">
        <f t="shared" si="172"/>
        <v>0</v>
      </c>
      <c r="AT98" s="27"/>
      <c r="AU98" s="27"/>
      <c r="AV98" s="27">
        <f t="shared" si="172"/>
        <v>0</v>
      </c>
      <c r="AW98" s="27">
        <f t="shared" si="172"/>
        <v>0</v>
      </c>
      <c r="AX98" s="27">
        <f t="shared" si="172"/>
        <v>0</v>
      </c>
      <c r="AY98" s="27"/>
      <c r="AZ98" s="27">
        <f t="shared" si="172"/>
        <v>0</v>
      </c>
      <c r="BA98" s="27">
        <f t="shared" si="172"/>
        <v>199221644</v>
      </c>
      <c r="BB98" s="27">
        <f t="shared" si="172"/>
        <v>199221644</v>
      </c>
      <c r="BC98" s="27">
        <f t="shared" si="172"/>
        <v>199221644</v>
      </c>
      <c r="BD98" s="27">
        <f t="shared" si="172"/>
        <v>0</v>
      </c>
      <c r="BE98" s="27">
        <f t="shared" si="172"/>
        <v>0</v>
      </c>
      <c r="BF98" s="27">
        <f t="shared" si="172"/>
        <v>0</v>
      </c>
      <c r="BG98" s="27">
        <f t="shared" si="172"/>
        <v>0</v>
      </c>
      <c r="BH98" s="27">
        <f t="shared" si="172"/>
        <v>0</v>
      </c>
      <c r="BI98" s="27">
        <f t="shared" si="172"/>
        <v>0</v>
      </c>
      <c r="BJ98" s="27">
        <f t="shared" si="172"/>
        <v>0</v>
      </c>
      <c r="BK98" s="27">
        <f t="shared" si="172"/>
        <v>0</v>
      </c>
      <c r="BL98" s="27">
        <f t="shared" si="172"/>
        <v>0</v>
      </c>
      <c r="BM98" s="27">
        <f t="shared" si="172"/>
        <v>0</v>
      </c>
      <c r="BN98" s="27">
        <f t="shared" si="172"/>
        <v>0</v>
      </c>
      <c r="BO98" s="27">
        <f t="shared" si="172"/>
        <v>0</v>
      </c>
      <c r="BP98" s="27">
        <f t="shared" si="172"/>
        <v>0</v>
      </c>
      <c r="BQ98" s="27">
        <f t="shared" si="172"/>
        <v>0</v>
      </c>
      <c r="BR98" s="27">
        <f t="shared" si="172"/>
        <v>0</v>
      </c>
      <c r="BS98" s="27">
        <f t="shared" si="172"/>
        <v>0</v>
      </c>
      <c r="BT98" s="27">
        <f t="shared" si="172"/>
        <v>0</v>
      </c>
      <c r="BU98" s="27">
        <f t="shared" ref="BU98:CV99" si="173">SUM(BU99)</f>
        <v>0</v>
      </c>
      <c r="BV98" s="27">
        <f t="shared" si="173"/>
        <v>0</v>
      </c>
      <c r="BW98" s="27">
        <f t="shared" si="173"/>
        <v>0</v>
      </c>
      <c r="BX98" s="27">
        <f t="shared" si="173"/>
        <v>0</v>
      </c>
      <c r="BY98" s="27">
        <f t="shared" si="173"/>
        <v>0</v>
      </c>
      <c r="BZ98" s="27">
        <f t="shared" si="173"/>
        <v>0</v>
      </c>
      <c r="CA98" s="27">
        <f t="shared" si="173"/>
        <v>0</v>
      </c>
      <c r="CB98" s="27">
        <f t="shared" si="173"/>
        <v>0</v>
      </c>
      <c r="CC98" s="27">
        <f t="shared" si="173"/>
        <v>0</v>
      </c>
      <c r="CD98" s="27">
        <f t="shared" si="173"/>
        <v>0</v>
      </c>
      <c r="CE98" s="27">
        <f t="shared" si="173"/>
        <v>0</v>
      </c>
      <c r="CF98" s="27">
        <f t="shared" si="173"/>
        <v>0</v>
      </c>
      <c r="CG98" s="27">
        <f t="shared" si="173"/>
        <v>0</v>
      </c>
      <c r="CH98" s="27">
        <f t="shared" si="173"/>
        <v>0</v>
      </c>
      <c r="CI98" s="27">
        <f t="shared" si="173"/>
        <v>0</v>
      </c>
      <c r="CJ98" s="27">
        <f t="shared" si="173"/>
        <v>0</v>
      </c>
      <c r="CK98" s="27">
        <f t="shared" si="173"/>
        <v>0</v>
      </c>
      <c r="CL98" s="27">
        <f t="shared" si="173"/>
        <v>0</v>
      </c>
      <c r="CM98" s="27">
        <f t="shared" si="173"/>
        <v>0</v>
      </c>
      <c r="CN98" s="27"/>
      <c r="CO98" s="27">
        <f t="shared" si="173"/>
        <v>0</v>
      </c>
      <c r="CP98" s="27">
        <f t="shared" si="173"/>
        <v>0</v>
      </c>
      <c r="CQ98" s="27">
        <f t="shared" si="173"/>
        <v>0</v>
      </c>
      <c r="CR98" s="27">
        <f t="shared" si="173"/>
        <v>0</v>
      </c>
      <c r="CS98" s="27">
        <f t="shared" si="173"/>
        <v>0</v>
      </c>
      <c r="CT98" s="27">
        <f t="shared" si="173"/>
        <v>0</v>
      </c>
      <c r="CU98" s="27">
        <f t="shared" si="173"/>
        <v>0</v>
      </c>
      <c r="CV98" s="60">
        <f t="shared" si="173"/>
        <v>0</v>
      </c>
    </row>
    <row r="99" spans="1:101" s="57" customFormat="1" ht="31.2" x14ac:dyDescent="0.3">
      <c r="A99" s="104" t="s">
        <v>165</v>
      </c>
      <c r="B99" s="16" t="s">
        <v>1</v>
      </c>
      <c r="C99" s="17" t="s">
        <v>496</v>
      </c>
      <c r="D99" s="18">
        <f>SUM(D100)</f>
        <v>199221644</v>
      </c>
      <c r="E99" s="18">
        <f t="shared" si="172"/>
        <v>199221644</v>
      </c>
      <c r="F99" s="18">
        <f t="shared" si="172"/>
        <v>0</v>
      </c>
      <c r="G99" s="18">
        <f t="shared" si="172"/>
        <v>0</v>
      </c>
      <c r="H99" s="18">
        <f t="shared" si="172"/>
        <v>0</v>
      </c>
      <c r="I99" s="18">
        <f t="shared" si="172"/>
        <v>0</v>
      </c>
      <c r="J99" s="18">
        <f t="shared" si="172"/>
        <v>0</v>
      </c>
      <c r="K99" s="18">
        <f t="shared" si="172"/>
        <v>0</v>
      </c>
      <c r="L99" s="18">
        <f t="shared" si="172"/>
        <v>0</v>
      </c>
      <c r="M99" s="18">
        <f t="shared" si="172"/>
        <v>0</v>
      </c>
      <c r="N99" s="18">
        <f t="shared" si="172"/>
        <v>0</v>
      </c>
      <c r="O99" s="18">
        <f t="shared" si="172"/>
        <v>0</v>
      </c>
      <c r="P99" s="18">
        <f t="shared" si="172"/>
        <v>0</v>
      </c>
      <c r="Q99" s="18">
        <f t="shared" si="172"/>
        <v>0</v>
      </c>
      <c r="R99" s="18">
        <f t="shared" si="172"/>
        <v>0</v>
      </c>
      <c r="S99" s="18">
        <f t="shared" si="172"/>
        <v>0</v>
      </c>
      <c r="T99" s="18">
        <f t="shared" si="172"/>
        <v>0</v>
      </c>
      <c r="U99" s="18">
        <f t="shared" si="172"/>
        <v>0</v>
      </c>
      <c r="V99" s="18">
        <f t="shared" si="172"/>
        <v>0</v>
      </c>
      <c r="W99" s="18">
        <f t="shared" si="172"/>
        <v>0</v>
      </c>
      <c r="X99" s="18">
        <f t="shared" si="172"/>
        <v>0</v>
      </c>
      <c r="Y99" s="18">
        <f t="shared" si="172"/>
        <v>0</v>
      </c>
      <c r="Z99" s="18">
        <f t="shared" si="172"/>
        <v>0</v>
      </c>
      <c r="AA99" s="18">
        <f t="shared" si="172"/>
        <v>0</v>
      </c>
      <c r="AB99" s="18">
        <f t="shared" si="172"/>
        <v>0</v>
      </c>
      <c r="AC99" s="18">
        <f t="shared" si="172"/>
        <v>0</v>
      </c>
      <c r="AD99" s="18">
        <f t="shared" si="172"/>
        <v>0</v>
      </c>
      <c r="AE99" s="18">
        <f t="shared" si="172"/>
        <v>0</v>
      </c>
      <c r="AF99" s="18">
        <f t="shared" si="172"/>
        <v>0</v>
      </c>
      <c r="AG99" s="18">
        <f t="shared" si="172"/>
        <v>0</v>
      </c>
      <c r="AH99" s="18">
        <f t="shared" si="172"/>
        <v>0</v>
      </c>
      <c r="AI99" s="18">
        <f t="shared" si="172"/>
        <v>0</v>
      </c>
      <c r="AJ99" s="18">
        <f t="shared" si="172"/>
        <v>0</v>
      </c>
      <c r="AK99" s="18">
        <f t="shared" si="172"/>
        <v>0</v>
      </c>
      <c r="AL99" s="18">
        <f t="shared" si="172"/>
        <v>0</v>
      </c>
      <c r="AM99" s="18">
        <f t="shared" si="172"/>
        <v>0</v>
      </c>
      <c r="AN99" s="18">
        <f t="shared" si="172"/>
        <v>0</v>
      </c>
      <c r="AO99" s="18">
        <f t="shared" si="172"/>
        <v>0</v>
      </c>
      <c r="AP99" s="18">
        <f t="shared" si="172"/>
        <v>0</v>
      </c>
      <c r="AQ99" s="18">
        <f t="shared" si="172"/>
        <v>0</v>
      </c>
      <c r="AR99" s="18">
        <f t="shared" si="172"/>
        <v>0</v>
      </c>
      <c r="AS99" s="18">
        <f t="shared" si="172"/>
        <v>0</v>
      </c>
      <c r="AT99" s="18"/>
      <c r="AU99" s="18"/>
      <c r="AV99" s="18">
        <f t="shared" si="172"/>
        <v>0</v>
      </c>
      <c r="AW99" s="18">
        <f t="shared" si="172"/>
        <v>0</v>
      </c>
      <c r="AX99" s="18">
        <f t="shared" si="172"/>
        <v>0</v>
      </c>
      <c r="AY99" s="18"/>
      <c r="AZ99" s="18">
        <f t="shared" si="172"/>
        <v>0</v>
      </c>
      <c r="BA99" s="18">
        <f t="shared" si="172"/>
        <v>199221644</v>
      </c>
      <c r="BB99" s="18">
        <f t="shared" si="172"/>
        <v>199221644</v>
      </c>
      <c r="BC99" s="18">
        <f t="shared" si="172"/>
        <v>199221644</v>
      </c>
      <c r="BD99" s="18">
        <f t="shared" si="172"/>
        <v>0</v>
      </c>
      <c r="BE99" s="18">
        <f t="shared" si="172"/>
        <v>0</v>
      </c>
      <c r="BF99" s="18">
        <f t="shared" si="172"/>
        <v>0</v>
      </c>
      <c r="BG99" s="18">
        <f t="shared" si="172"/>
        <v>0</v>
      </c>
      <c r="BH99" s="18">
        <f t="shared" si="172"/>
        <v>0</v>
      </c>
      <c r="BI99" s="18">
        <f t="shared" si="172"/>
        <v>0</v>
      </c>
      <c r="BJ99" s="18">
        <f t="shared" si="172"/>
        <v>0</v>
      </c>
      <c r="BK99" s="18">
        <f t="shared" si="172"/>
        <v>0</v>
      </c>
      <c r="BL99" s="18">
        <f t="shared" si="172"/>
        <v>0</v>
      </c>
      <c r="BM99" s="18">
        <f t="shared" si="172"/>
        <v>0</v>
      </c>
      <c r="BN99" s="18">
        <f t="shared" si="172"/>
        <v>0</v>
      </c>
      <c r="BO99" s="18">
        <f t="shared" si="172"/>
        <v>0</v>
      </c>
      <c r="BP99" s="18">
        <f t="shared" si="172"/>
        <v>0</v>
      </c>
      <c r="BQ99" s="18">
        <f t="shared" si="172"/>
        <v>0</v>
      </c>
      <c r="BR99" s="18">
        <f t="shared" si="172"/>
        <v>0</v>
      </c>
      <c r="BS99" s="18">
        <f t="shared" si="172"/>
        <v>0</v>
      </c>
      <c r="BT99" s="18">
        <f t="shared" si="172"/>
        <v>0</v>
      </c>
      <c r="BU99" s="18">
        <f t="shared" si="173"/>
        <v>0</v>
      </c>
      <c r="BV99" s="18">
        <f t="shared" si="173"/>
        <v>0</v>
      </c>
      <c r="BW99" s="18">
        <f t="shared" si="173"/>
        <v>0</v>
      </c>
      <c r="BX99" s="18">
        <f t="shared" si="173"/>
        <v>0</v>
      </c>
      <c r="BY99" s="18">
        <f t="shared" si="173"/>
        <v>0</v>
      </c>
      <c r="BZ99" s="18">
        <f t="shared" si="173"/>
        <v>0</v>
      </c>
      <c r="CA99" s="18">
        <f t="shared" si="173"/>
        <v>0</v>
      </c>
      <c r="CB99" s="18">
        <f t="shared" si="173"/>
        <v>0</v>
      </c>
      <c r="CC99" s="18">
        <f t="shared" si="173"/>
        <v>0</v>
      </c>
      <c r="CD99" s="18">
        <f t="shared" si="173"/>
        <v>0</v>
      </c>
      <c r="CE99" s="18">
        <f t="shared" si="173"/>
        <v>0</v>
      </c>
      <c r="CF99" s="18">
        <f t="shared" si="173"/>
        <v>0</v>
      </c>
      <c r="CG99" s="18">
        <f t="shared" si="173"/>
        <v>0</v>
      </c>
      <c r="CH99" s="18">
        <f t="shared" si="173"/>
        <v>0</v>
      </c>
      <c r="CI99" s="18">
        <f t="shared" si="173"/>
        <v>0</v>
      </c>
      <c r="CJ99" s="18">
        <f t="shared" si="173"/>
        <v>0</v>
      </c>
      <c r="CK99" s="18">
        <f t="shared" si="173"/>
        <v>0</v>
      </c>
      <c r="CL99" s="18">
        <f t="shared" si="173"/>
        <v>0</v>
      </c>
      <c r="CM99" s="18">
        <f t="shared" si="173"/>
        <v>0</v>
      </c>
      <c r="CN99" s="18"/>
      <c r="CO99" s="18">
        <f t="shared" si="173"/>
        <v>0</v>
      </c>
      <c r="CP99" s="74"/>
      <c r="CQ99" s="74"/>
      <c r="CR99" s="74"/>
      <c r="CS99" s="18">
        <f t="shared" si="173"/>
        <v>0</v>
      </c>
      <c r="CT99" s="18">
        <f t="shared" si="173"/>
        <v>0</v>
      </c>
      <c r="CU99" s="18">
        <f t="shared" si="173"/>
        <v>0</v>
      </c>
      <c r="CV99" s="46">
        <f t="shared" si="173"/>
        <v>0</v>
      </c>
    </row>
    <row r="100" spans="1:101" s="79" customFormat="1" ht="15.6" x14ac:dyDescent="0.3">
      <c r="A100" s="107" t="s">
        <v>1</v>
      </c>
      <c r="B100" s="72" t="s">
        <v>54</v>
      </c>
      <c r="C100" s="73" t="s">
        <v>166</v>
      </c>
      <c r="D100" s="75">
        <f>SUM(E100+BZ100+CS100)</f>
        <v>199221644</v>
      </c>
      <c r="E100" s="75">
        <f>SUM(F100+BA100)</f>
        <v>199221644</v>
      </c>
      <c r="F100" s="75">
        <f>SUM(G100+H100+I100+P100+S100+T100+U100+AE100+AD100)</f>
        <v>0</v>
      </c>
      <c r="G100" s="75">
        <v>0</v>
      </c>
      <c r="H100" s="75">
        <v>0</v>
      </c>
      <c r="I100" s="75">
        <f t="shared" si="110"/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f t="shared" si="111"/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f>SUM(V100:AC100)</f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f>SUM(AF100:AZ100)</f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75"/>
      <c r="AU100" s="75"/>
      <c r="AV100" s="75">
        <v>0</v>
      </c>
      <c r="AW100" s="75">
        <v>0</v>
      </c>
      <c r="AX100" s="75">
        <v>0</v>
      </c>
      <c r="AY100" s="75"/>
      <c r="AZ100" s="75">
        <v>0</v>
      </c>
      <c r="BA100" s="75">
        <f>SUM(BB100+BF100+BI100+BK100+BN100)</f>
        <v>199221644</v>
      </c>
      <c r="BB100" s="75">
        <f>SUM(BC100:BE100)</f>
        <v>199221644</v>
      </c>
      <c r="BC100" s="75">
        <f>283464734+18033752-220145154+117868312</f>
        <v>199221644</v>
      </c>
      <c r="BD100" s="75">
        <v>0</v>
      </c>
      <c r="BE100" s="75">
        <v>0</v>
      </c>
      <c r="BF100" s="75">
        <f>SUM(BH100:BH100)</f>
        <v>0</v>
      </c>
      <c r="BG100" s="75">
        <v>0</v>
      </c>
      <c r="BH100" s="75">
        <v>0</v>
      </c>
      <c r="BI100" s="75">
        <v>0</v>
      </c>
      <c r="BJ100" s="75"/>
      <c r="BK100" s="75">
        <f t="shared" si="112"/>
        <v>0</v>
      </c>
      <c r="BL100" s="75">
        <v>0</v>
      </c>
      <c r="BM100" s="75">
        <v>0</v>
      </c>
      <c r="BN100" s="75">
        <f>SUM(BO100:BY100)</f>
        <v>0</v>
      </c>
      <c r="BO100" s="75">
        <v>0</v>
      </c>
      <c r="BP100" s="75">
        <v>0</v>
      </c>
      <c r="BQ100" s="75">
        <v>0</v>
      </c>
      <c r="BR100" s="75">
        <v>0</v>
      </c>
      <c r="BS100" s="75">
        <v>0</v>
      </c>
      <c r="BT100" s="75">
        <v>0</v>
      </c>
      <c r="BU100" s="75">
        <v>0</v>
      </c>
      <c r="BV100" s="75">
        <v>0</v>
      </c>
      <c r="BW100" s="75">
        <v>0</v>
      </c>
      <c r="BX100" s="75">
        <v>0</v>
      </c>
      <c r="BY100" s="75">
        <v>0</v>
      </c>
      <c r="BZ100" s="75">
        <f>SUM(CA100+CO100)</f>
        <v>0</v>
      </c>
      <c r="CA100" s="75">
        <f>SUM(CB100+CE100+CK100)</f>
        <v>0</v>
      </c>
      <c r="CB100" s="75">
        <f t="shared" si="113"/>
        <v>0</v>
      </c>
      <c r="CC100" s="75">
        <v>0</v>
      </c>
      <c r="CD100" s="75">
        <v>0</v>
      </c>
      <c r="CE100" s="75">
        <f>SUM(CF100:CJ100)</f>
        <v>0</v>
      </c>
      <c r="CF100" s="75">
        <v>0</v>
      </c>
      <c r="CG100" s="75">
        <v>0</v>
      </c>
      <c r="CH100" s="75">
        <v>0</v>
      </c>
      <c r="CI100" s="75">
        <v>0</v>
      </c>
      <c r="CJ100" s="75">
        <v>0</v>
      </c>
      <c r="CK100" s="75">
        <f>SUM(CL100:CN100)</f>
        <v>0</v>
      </c>
      <c r="CL100" s="75">
        <v>0</v>
      </c>
      <c r="CM100" s="75">
        <v>0</v>
      </c>
      <c r="CN100" s="75"/>
      <c r="CO100" s="75">
        <v>0</v>
      </c>
      <c r="CP100" s="75"/>
      <c r="CQ100" s="75"/>
      <c r="CR100" s="75"/>
      <c r="CS100" s="75">
        <f t="shared" si="114"/>
        <v>0</v>
      </c>
      <c r="CT100" s="75">
        <f t="shared" si="115"/>
        <v>0</v>
      </c>
      <c r="CU100" s="75">
        <v>0</v>
      </c>
      <c r="CV100" s="78">
        <v>0</v>
      </c>
    </row>
    <row r="101" spans="1:101" ht="15.6" x14ac:dyDescent="0.3">
      <c r="A101" s="106" t="s">
        <v>167</v>
      </c>
      <c r="B101" s="25" t="s">
        <v>1</v>
      </c>
      <c r="C101" s="26" t="s">
        <v>168</v>
      </c>
      <c r="D101" s="27">
        <f t="shared" ref="D101:AK101" si="174">SUM(D102)</f>
        <v>4540727</v>
      </c>
      <c r="E101" s="27">
        <f t="shared" si="174"/>
        <v>4540727</v>
      </c>
      <c r="F101" s="27">
        <f t="shared" si="174"/>
        <v>4540727</v>
      </c>
      <c r="G101" s="27">
        <f t="shared" si="174"/>
        <v>3691305</v>
      </c>
      <c r="H101" s="27">
        <f t="shared" si="174"/>
        <v>849422</v>
      </c>
      <c r="I101" s="27">
        <f t="shared" si="174"/>
        <v>0</v>
      </c>
      <c r="J101" s="27">
        <f t="shared" si="174"/>
        <v>0</v>
      </c>
      <c r="K101" s="27">
        <f t="shared" si="174"/>
        <v>0</v>
      </c>
      <c r="L101" s="27">
        <f t="shared" si="174"/>
        <v>0</v>
      </c>
      <c r="M101" s="27">
        <f t="shared" si="174"/>
        <v>0</v>
      </c>
      <c r="N101" s="27">
        <f t="shared" si="174"/>
        <v>0</v>
      </c>
      <c r="O101" s="27">
        <f t="shared" si="174"/>
        <v>0</v>
      </c>
      <c r="P101" s="27">
        <f t="shared" si="174"/>
        <v>0</v>
      </c>
      <c r="Q101" s="27">
        <f t="shared" si="174"/>
        <v>0</v>
      </c>
      <c r="R101" s="27">
        <f t="shared" si="174"/>
        <v>0</v>
      </c>
      <c r="S101" s="27">
        <f t="shared" si="174"/>
        <v>0</v>
      </c>
      <c r="T101" s="27">
        <f t="shared" si="174"/>
        <v>0</v>
      </c>
      <c r="U101" s="27">
        <f t="shared" si="174"/>
        <v>0</v>
      </c>
      <c r="V101" s="27">
        <f t="shared" si="174"/>
        <v>0</v>
      </c>
      <c r="W101" s="27">
        <f t="shared" si="174"/>
        <v>0</v>
      </c>
      <c r="X101" s="27">
        <f t="shared" si="174"/>
        <v>0</v>
      </c>
      <c r="Y101" s="27">
        <f t="shared" si="174"/>
        <v>0</v>
      </c>
      <c r="Z101" s="27">
        <f t="shared" si="174"/>
        <v>0</v>
      </c>
      <c r="AA101" s="27">
        <f t="shared" si="174"/>
        <v>0</v>
      </c>
      <c r="AB101" s="27">
        <f t="shared" si="174"/>
        <v>0</v>
      </c>
      <c r="AC101" s="27">
        <f t="shared" si="174"/>
        <v>0</v>
      </c>
      <c r="AD101" s="27">
        <f t="shared" si="174"/>
        <v>0</v>
      </c>
      <c r="AE101" s="27">
        <f t="shared" si="174"/>
        <v>0</v>
      </c>
      <c r="AF101" s="27">
        <f t="shared" si="174"/>
        <v>0</v>
      </c>
      <c r="AG101" s="27">
        <f t="shared" si="174"/>
        <v>0</v>
      </c>
      <c r="AH101" s="27">
        <f t="shared" si="174"/>
        <v>0</v>
      </c>
      <c r="AI101" s="27">
        <f t="shared" si="174"/>
        <v>0</v>
      </c>
      <c r="AJ101" s="27">
        <f t="shared" si="174"/>
        <v>0</v>
      </c>
      <c r="AK101" s="27">
        <f t="shared" si="174"/>
        <v>0</v>
      </c>
      <c r="AL101" s="27">
        <f t="shared" ref="AL101:CV101" si="175">SUM(AL102)</f>
        <v>0</v>
      </c>
      <c r="AM101" s="27">
        <f t="shared" si="175"/>
        <v>0</v>
      </c>
      <c r="AN101" s="27">
        <f t="shared" si="175"/>
        <v>0</v>
      </c>
      <c r="AO101" s="27">
        <f t="shared" si="175"/>
        <v>0</v>
      </c>
      <c r="AP101" s="27">
        <f t="shared" si="175"/>
        <v>0</v>
      </c>
      <c r="AQ101" s="27">
        <f t="shared" si="175"/>
        <v>0</v>
      </c>
      <c r="AR101" s="27">
        <f t="shared" si="175"/>
        <v>0</v>
      </c>
      <c r="AS101" s="27">
        <f t="shared" si="175"/>
        <v>0</v>
      </c>
      <c r="AT101" s="27"/>
      <c r="AU101" s="27"/>
      <c r="AV101" s="27">
        <f t="shared" si="175"/>
        <v>0</v>
      </c>
      <c r="AW101" s="27">
        <f t="shared" si="175"/>
        <v>0</v>
      </c>
      <c r="AX101" s="27">
        <f t="shared" si="175"/>
        <v>0</v>
      </c>
      <c r="AY101" s="27"/>
      <c r="AZ101" s="27">
        <f t="shared" si="175"/>
        <v>0</v>
      </c>
      <c r="BA101" s="27">
        <f t="shared" si="175"/>
        <v>0</v>
      </c>
      <c r="BB101" s="27">
        <f t="shared" si="175"/>
        <v>0</v>
      </c>
      <c r="BC101" s="27">
        <f t="shared" si="175"/>
        <v>0</v>
      </c>
      <c r="BD101" s="27">
        <f t="shared" si="175"/>
        <v>0</v>
      </c>
      <c r="BE101" s="27">
        <f t="shared" si="175"/>
        <v>0</v>
      </c>
      <c r="BF101" s="27">
        <f t="shared" si="175"/>
        <v>0</v>
      </c>
      <c r="BG101" s="27">
        <f t="shared" si="175"/>
        <v>0</v>
      </c>
      <c r="BH101" s="27">
        <f t="shared" si="175"/>
        <v>0</v>
      </c>
      <c r="BI101" s="27">
        <f t="shared" si="175"/>
        <v>0</v>
      </c>
      <c r="BJ101" s="27">
        <f t="shared" si="175"/>
        <v>0</v>
      </c>
      <c r="BK101" s="27">
        <f t="shared" si="175"/>
        <v>0</v>
      </c>
      <c r="BL101" s="27">
        <f t="shared" si="175"/>
        <v>0</v>
      </c>
      <c r="BM101" s="27">
        <f t="shared" si="175"/>
        <v>0</v>
      </c>
      <c r="BN101" s="27">
        <f t="shared" si="175"/>
        <v>0</v>
      </c>
      <c r="BO101" s="27">
        <f t="shared" si="175"/>
        <v>0</v>
      </c>
      <c r="BP101" s="27">
        <f t="shared" si="175"/>
        <v>0</v>
      </c>
      <c r="BQ101" s="27">
        <f t="shared" si="175"/>
        <v>0</v>
      </c>
      <c r="BR101" s="27">
        <f t="shared" si="175"/>
        <v>0</v>
      </c>
      <c r="BS101" s="27">
        <f t="shared" si="175"/>
        <v>0</v>
      </c>
      <c r="BT101" s="27">
        <f t="shared" si="175"/>
        <v>0</v>
      </c>
      <c r="BU101" s="27">
        <f t="shared" si="175"/>
        <v>0</v>
      </c>
      <c r="BV101" s="27">
        <f t="shared" si="175"/>
        <v>0</v>
      </c>
      <c r="BW101" s="27">
        <f t="shared" si="175"/>
        <v>0</v>
      </c>
      <c r="BX101" s="27">
        <f t="shared" si="175"/>
        <v>0</v>
      </c>
      <c r="BY101" s="27">
        <f t="shared" si="175"/>
        <v>0</v>
      </c>
      <c r="BZ101" s="27">
        <f t="shared" si="175"/>
        <v>0</v>
      </c>
      <c r="CA101" s="27">
        <f t="shared" si="175"/>
        <v>0</v>
      </c>
      <c r="CB101" s="27">
        <f t="shared" si="175"/>
        <v>0</v>
      </c>
      <c r="CC101" s="27">
        <f t="shared" si="175"/>
        <v>0</v>
      </c>
      <c r="CD101" s="27">
        <f t="shared" si="175"/>
        <v>0</v>
      </c>
      <c r="CE101" s="27">
        <f t="shared" si="175"/>
        <v>0</v>
      </c>
      <c r="CF101" s="27">
        <f t="shared" si="175"/>
        <v>0</v>
      </c>
      <c r="CG101" s="27">
        <f t="shared" si="175"/>
        <v>0</v>
      </c>
      <c r="CH101" s="27">
        <f t="shared" si="175"/>
        <v>0</v>
      </c>
      <c r="CI101" s="27">
        <f t="shared" si="175"/>
        <v>0</v>
      </c>
      <c r="CJ101" s="27">
        <f t="shared" si="175"/>
        <v>0</v>
      </c>
      <c r="CK101" s="27">
        <f t="shared" si="175"/>
        <v>0</v>
      </c>
      <c r="CL101" s="27">
        <f t="shared" si="175"/>
        <v>0</v>
      </c>
      <c r="CM101" s="27">
        <f t="shared" si="175"/>
        <v>0</v>
      </c>
      <c r="CN101" s="27"/>
      <c r="CO101" s="27">
        <f t="shared" si="175"/>
        <v>0</v>
      </c>
      <c r="CP101" s="27">
        <f t="shared" si="175"/>
        <v>0</v>
      </c>
      <c r="CQ101" s="27">
        <f t="shared" si="175"/>
        <v>0</v>
      </c>
      <c r="CR101" s="27">
        <f t="shared" si="175"/>
        <v>0</v>
      </c>
      <c r="CS101" s="27">
        <f t="shared" si="175"/>
        <v>0</v>
      </c>
      <c r="CT101" s="27">
        <f t="shared" si="175"/>
        <v>0</v>
      </c>
      <c r="CU101" s="27">
        <f t="shared" si="175"/>
        <v>0</v>
      </c>
      <c r="CV101" s="60">
        <f t="shared" si="175"/>
        <v>0</v>
      </c>
      <c r="CW101" s="57"/>
    </row>
    <row r="102" spans="1:101" ht="31.2" x14ac:dyDescent="0.3">
      <c r="A102" s="104" t="s">
        <v>169</v>
      </c>
      <c r="B102" s="16" t="s">
        <v>1</v>
      </c>
      <c r="C102" s="17" t="s">
        <v>497</v>
      </c>
      <c r="D102" s="18">
        <f t="shared" ref="D102:AS102" si="176">SUM(D103:D103)</f>
        <v>4540727</v>
      </c>
      <c r="E102" s="19">
        <f t="shared" si="176"/>
        <v>4540727</v>
      </c>
      <c r="F102" s="19">
        <f t="shared" si="176"/>
        <v>4540727</v>
      </c>
      <c r="G102" s="19">
        <f t="shared" si="176"/>
        <v>3691305</v>
      </c>
      <c r="H102" s="19">
        <f t="shared" si="176"/>
        <v>849422</v>
      </c>
      <c r="I102" s="19">
        <f t="shared" si="176"/>
        <v>0</v>
      </c>
      <c r="J102" s="19">
        <f t="shared" si="176"/>
        <v>0</v>
      </c>
      <c r="K102" s="19">
        <f t="shared" si="176"/>
        <v>0</v>
      </c>
      <c r="L102" s="19">
        <f t="shared" si="176"/>
        <v>0</v>
      </c>
      <c r="M102" s="19">
        <f t="shared" si="176"/>
        <v>0</v>
      </c>
      <c r="N102" s="19">
        <f t="shared" si="176"/>
        <v>0</v>
      </c>
      <c r="O102" s="19">
        <f t="shared" si="176"/>
        <v>0</v>
      </c>
      <c r="P102" s="19">
        <f t="shared" si="176"/>
        <v>0</v>
      </c>
      <c r="Q102" s="19">
        <f t="shared" si="176"/>
        <v>0</v>
      </c>
      <c r="R102" s="19">
        <f t="shared" si="176"/>
        <v>0</v>
      </c>
      <c r="S102" s="19">
        <f t="shared" si="176"/>
        <v>0</v>
      </c>
      <c r="T102" s="19">
        <f t="shared" si="176"/>
        <v>0</v>
      </c>
      <c r="U102" s="19">
        <f t="shared" si="176"/>
        <v>0</v>
      </c>
      <c r="V102" s="19">
        <f t="shared" si="176"/>
        <v>0</v>
      </c>
      <c r="W102" s="19">
        <f t="shared" si="176"/>
        <v>0</v>
      </c>
      <c r="X102" s="19">
        <f t="shared" si="176"/>
        <v>0</v>
      </c>
      <c r="Y102" s="19">
        <f t="shared" si="176"/>
        <v>0</v>
      </c>
      <c r="Z102" s="19">
        <f t="shared" si="176"/>
        <v>0</v>
      </c>
      <c r="AA102" s="19">
        <f t="shared" si="176"/>
        <v>0</v>
      </c>
      <c r="AB102" s="19">
        <f t="shared" si="176"/>
        <v>0</v>
      </c>
      <c r="AC102" s="19">
        <f t="shared" si="176"/>
        <v>0</v>
      </c>
      <c r="AD102" s="19">
        <f t="shared" si="176"/>
        <v>0</v>
      </c>
      <c r="AE102" s="19">
        <f t="shared" si="176"/>
        <v>0</v>
      </c>
      <c r="AF102" s="19">
        <f t="shared" si="176"/>
        <v>0</v>
      </c>
      <c r="AG102" s="19">
        <f t="shared" si="176"/>
        <v>0</v>
      </c>
      <c r="AH102" s="19">
        <f t="shared" si="176"/>
        <v>0</v>
      </c>
      <c r="AI102" s="19">
        <f t="shared" si="176"/>
        <v>0</v>
      </c>
      <c r="AJ102" s="19">
        <f t="shared" si="176"/>
        <v>0</v>
      </c>
      <c r="AK102" s="19">
        <f t="shared" si="176"/>
        <v>0</v>
      </c>
      <c r="AL102" s="19">
        <f t="shared" si="176"/>
        <v>0</v>
      </c>
      <c r="AM102" s="19">
        <f t="shared" si="176"/>
        <v>0</v>
      </c>
      <c r="AN102" s="19">
        <f t="shared" si="176"/>
        <v>0</v>
      </c>
      <c r="AO102" s="19">
        <f t="shared" si="176"/>
        <v>0</v>
      </c>
      <c r="AP102" s="19">
        <f t="shared" si="176"/>
        <v>0</v>
      </c>
      <c r="AQ102" s="19">
        <f t="shared" si="176"/>
        <v>0</v>
      </c>
      <c r="AR102" s="19">
        <f t="shared" si="176"/>
        <v>0</v>
      </c>
      <c r="AS102" s="19">
        <f t="shared" si="176"/>
        <v>0</v>
      </c>
      <c r="AT102" s="19"/>
      <c r="AU102" s="19"/>
      <c r="AV102" s="19">
        <f>SUM(AV103:AV103)</f>
        <v>0</v>
      </c>
      <c r="AW102" s="19">
        <f>SUM(AW103:AW103)</f>
        <v>0</v>
      </c>
      <c r="AX102" s="19">
        <f>SUM(AX103:AX103)</f>
        <v>0</v>
      </c>
      <c r="AY102" s="19"/>
      <c r="AZ102" s="19">
        <f t="shared" ref="AZ102:CM102" si="177">SUM(AZ103:AZ103)</f>
        <v>0</v>
      </c>
      <c r="BA102" s="19">
        <f t="shared" si="177"/>
        <v>0</v>
      </c>
      <c r="BB102" s="19">
        <f t="shared" si="177"/>
        <v>0</v>
      </c>
      <c r="BC102" s="19">
        <f t="shared" si="177"/>
        <v>0</v>
      </c>
      <c r="BD102" s="19">
        <f t="shared" si="177"/>
        <v>0</v>
      </c>
      <c r="BE102" s="19">
        <f t="shared" si="177"/>
        <v>0</v>
      </c>
      <c r="BF102" s="19">
        <f t="shared" si="177"/>
        <v>0</v>
      </c>
      <c r="BG102" s="19">
        <f t="shared" si="177"/>
        <v>0</v>
      </c>
      <c r="BH102" s="19">
        <f t="shared" si="177"/>
        <v>0</v>
      </c>
      <c r="BI102" s="19">
        <f t="shared" si="177"/>
        <v>0</v>
      </c>
      <c r="BJ102" s="19">
        <f t="shared" si="177"/>
        <v>0</v>
      </c>
      <c r="BK102" s="19">
        <f t="shared" si="177"/>
        <v>0</v>
      </c>
      <c r="BL102" s="19">
        <f t="shared" si="177"/>
        <v>0</v>
      </c>
      <c r="BM102" s="19">
        <f t="shared" si="177"/>
        <v>0</v>
      </c>
      <c r="BN102" s="19">
        <f t="shared" si="177"/>
        <v>0</v>
      </c>
      <c r="BO102" s="19">
        <f t="shared" si="177"/>
        <v>0</v>
      </c>
      <c r="BP102" s="19">
        <f t="shared" si="177"/>
        <v>0</v>
      </c>
      <c r="BQ102" s="19">
        <f t="shared" si="177"/>
        <v>0</v>
      </c>
      <c r="BR102" s="19">
        <f t="shared" si="177"/>
        <v>0</v>
      </c>
      <c r="BS102" s="19">
        <f t="shared" si="177"/>
        <v>0</v>
      </c>
      <c r="BT102" s="19">
        <f t="shared" si="177"/>
        <v>0</v>
      </c>
      <c r="BU102" s="19">
        <f t="shared" si="177"/>
        <v>0</v>
      </c>
      <c r="BV102" s="19">
        <f t="shared" si="177"/>
        <v>0</v>
      </c>
      <c r="BW102" s="19">
        <f t="shared" si="177"/>
        <v>0</v>
      </c>
      <c r="BX102" s="19">
        <f t="shared" si="177"/>
        <v>0</v>
      </c>
      <c r="BY102" s="19">
        <f t="shared" si="177"/>
        <v>0</v>
      </c>
      <c r="BZ102" s="19">
        <f t="shared" si="177"/>
        <v>0</v>
      </c>
      <c r="CA102" s="19">
        <f t="shared" si="177"/>
        <v>0</v>
      </c>
      <c r="CB102" s="19">
        <f t="shared" si="177"/>
        <v>0</v>
      </c>
      <c r="CC102" s="19">
        <f t="shared" si="177"/>
        <v>0</v>
      </c>
      <c r="CD102" s="19">
        <f t="shared" si="177"/>
        <v>0</v>
      </c>
      <c r="CE102" s="19">
        <f t="shared" si="177"/>
        <v>0</v>
      </c>
      <c r="CF102" s="19">
        <f t="shared" si="177"/>
        <v>0</v>
      </c>
      <c r="CG102" s="19">
        <f t="shared" si="177"/>
        <v>0</v>
      </c>
      <c r="CH102" s="19">
        <f t="shared" si="177"/>
        <v>0</v>
      </c>
      <c r="CI102" s="19">
        <f t="shared" si="177"/>
        <v>0</v>
      </c>
      <c r="CJ102" s="19">
        <f t="shared" si="177"/>
        <v>0</v>
      </c>
      <c r="CK102" s="19">
        <f t="shared" si="177"/>
        <v>0</v>
      </c>
      <c r="CL102" s="19">
        <f t="shared" si="177"/>
        <v>0</v>
      </c>
      <c r="CM102" s="19">
        <f t="shared" si="177"/>
        <v>0</v>
      </c>
      <c r="CN102" s="19"/>
      <c r="CO102" s="19">
        <f t="shared" ref="CO102:CV102" si="178">SUM(CO103:CO103)</f>
        <v>0</v>
      </c>
      <c r="CP102" s="75"/>
      <c r="CQ102" s="75"/>
      <c r="CR102" s="75"/>
      <c r="CS102" s="19">
        <f t="shared" si="178"/>
        <v>0</v>
      </c>
      <c r="CT102" s="19">
        <f t="shared" si="178"/>
        <v>0</v>
      </c>
      <c r="CU102" s="19">
        <f t="shared" si="178"/>
        <v>0</v>
      </c>
      <c r="CV102" s="20">
        <f t="shared" si="178"/>
        <v>0</v>
      </c>
      <c r="CW102" s="52"/>
    </row>
    <row r="103" spans="1:101" s="58" customFormat="1" ht="15.6" x14ac:dyDescent="0.3">
      <c r="A103" s="105" t="s">
        <v>1</v>
      </c>
      <c r="B103" s="21" t="s">
        <v>66</v>
      </c>
      <c r="C103" s="22" t="s">
        <v>498</v>
      </c>
      <c r="D103" s="19">
        <f>SUM(E103+BZ103+CS103)</f>
        <v>4540727</v>
      </c>
      <c r="E103" s="19">
        <f>SUM(F103+BA103)</f>
        <v>4540727</v>
      </c>
      <c r="F103" s="19">
        <f>SUM(G103+H103+I103+P103+S103+T103+U103+AE103+AD103)</f>
        <v>4540727</v>
      </c>
      <c r="G103" s="23">
        <v>3691305</v>
      </c>
      <c r="H103" s="23">
        <v>849422</v>
      </c>
      <c r="I103" s="19">
        <f t="shared" si="110"/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f t="shared" si="111"/>
        <v>0</v>
      </c>
      <c r="Q103" s="19">
        <v>0</v>
      </c>
      <c r="R103" s="19">
        <v>0</v>
      </c>
      <c r="S103" s="19">
        <v>0</v>
      </c>
      <c r="T103" s="19"/>
      <c r="U103" s="19">
        <f t="shared" ref="U103" si="179">SUM(V103:AC103)</f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f>SUM(AF103:AZ103)</f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/>
      <c r="AU103" s="19"/>
      <c r="AV103" s="19">
        <v>0</v>
      </c>
      <c r="AW103" s="19">
        <v>0</v>
      </c>
      <c r="AX103" s="19">
        <v>0</v>
      </c>
      <c r="AY103" s="19"/>
      <c r="AZ103" s="19">
        <v>0</v>
      </c>
      <c r="BA103" s="19">
        <f>SUM(BB103+BF103+BI103+BK103+BN103)</f>
        <v>0</v>
      </c>
      <c r="BB103" s="19">
        <f>SUM(BC103:BE103)</f>
        <v>0</v>
      </c>
      <c r="BC103" s="19">
        <v>0</v>
      </c>
      <c r="BD103" s="19">
        <v>0</v>
      </c>
      <c r="BE103" s="19">
        <v>0</v>
      </c>
      <c r="BF103" s="19">
        <f>SUM(BH103:BH103)</f>
        <v>0</v>
      </c>
      <c r="BG103" s="19">
        <v>0</v>
      </c>
      <c r="BH103" s="19">
        <v>0</v>
      </c>
      <c r="BI103" s="19">
        <v>0</v>
      </c>
      <c r="BJ103" s="19">
        <v>0</v>
      </c>
      <c r="BK103" s="19">
        <f t="shared" si="112"/>
        <v>0</v>
      </c>
      <c r="BL103" s="19">
        <v>0</v>
      </c>
      <c r="BM103" s="19">
        <v>0</v>
      </c>
      <c r="BN103" s="19">
        <f>SUM(BO103:BY103)</f>
        <v>0</v>
      </c>
      <c r="BO103" s="19">
        <v>0</v>
      </c>
      <c r="BP103" s="19">
        <v>0</v>
      </c>
      <c r="BQ103" s="19">
        <v>0</v>
      </c>
      <c r="BR103" s="19">
        <v>0</v>
      </c>
      <c r="BS103" s="19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9">
        <v>0</v>
      </c>
      <c r="BZ103" s="19">
        <f>SUM(CA103+CO103)</f>
        <v>0</v>
      </c>
      <c r="CA103" s="19">
        <f>SUM(CB103+CE103+CK103)</f>
        <v>0</v>
      </c>
      <c r="CB103" s="19">
        <f t="shared" si="113"/>
        <v>0</v>
      </c>
      <c r="CC103" s="19">
        <v>0</v>
      </c>
      <c r="CD103" s="19">
        <v>0</v>
      </c>
      <c r="CE103" s="19">
        <f>SUM(CF103:CJ103)</f>
        <v>0</v>
      </c>
      <c r="CF103" s="19">
        <v>0</v>
      </c>
      <c r="CG103" s="19">
        <v>0</v>
      </c>
      <c r="CH103" s="19">
        <v>0</v>
      </c>
      <c r="CI103" s="19">
        <v>0</v>
      </c>
      <c r="CJ103" s="19">
        <v>0</v>
      </c>
      <c r="CK103" s="19">
        <f>SUM(CL103:CN103)</f>
        <v>0</v>
      </c>
      <c r="CL103" s="19">
        <v>0</v>
      </c>
      <c r="CM103" s="19">
        <v>0</v>
      </c>
      <c r="CN103" s="19"/>
      <c r="CO103" s="19">
        <v>0</v>
      </c>
      <c r="CP103" s="75"/>
      <c r="CQ103" s="75"/>
      <c r="CR103" s="75"/>
      <c r="CS103" s="19">
        <f t="shared" si="114"/>
        <v>0</v>
      </c>
      <c r="CT103" s="19">
        <f t="shared" si="115"/>
        <v>0</v>
      </c>
      <c r="CU103" s="19">
        <v>0</v>
      </c>
      <c r="CV103" s="20">
        <v>0</v>
      </c>
      <c r="CW103" s="52"/>
    </row>
    <row r="104" spans="1:101" ht="46.8" x14ac:dyDescent="0.3">
      <c r="A104" s="106" t="s">
        <v>170</v>
      </c>
      <c r="B104" s="25" t="s">
        <v>1</v>
      </c>
      <c r="C104" s="26" t="s">
        <v>171</v>
      </c>
      <c r="D104" s="27">
        <f>SUM(D105+D107+D109)</f>
        <v>15178746</v>
      </c>
      <c r="E104" s="27">
        <f t="shared" ref="E104:BQ104" si="180">SUM(E105+E107+E109)</f>
        <v>15178746</v>
      </c>
      <c r="F104" s="27">
        <f t="shared" si="180"/>
        <v>15178746</v>
      </c>
      <c r="G104" s="27">
        <f t="shared" si="180"/>
        <v>3891282</v>
      </c>
      <c r="H104" s="27">
        <f t="shared" si="180"/>
        <v>967704</v>
      </c>
      <c r="I104" s="27">
        <f t="shared" si="180"/>
        <v>16819</v>
      </c>
      <c r="J104" s="27">
        <f t="shared" si="180"/>
        <v>0</v>
      </c>
      <c r="K104" s="27">
        <f t="shared" si="180"/>
        <v>0</v>
      </c>
      <c r="L104" s="27">
        <f t="shared" si="180"/>
        <v>0</v>
      </c>
      <c r="M104" s="27">
        <f t="shared" si="180"/>
        <v>0</v>
      </c>
      <c r="N104" s="27">
        <f t="shared" si="180"/>
        <v>16819</v>
      </c>
      <c r="O104" s="27">
        <f t="shared" si="180"/>
        <v>0</v>
      </c>
      <c r="P104" s="27">
        <f t="shared" si="180"/>
        <v>0</v>
      </c>
      <c r="Q104" s="27">
        <f t="shared" si="180"/>
        <v>0</v>
      </c>
      <c r="R104" s="27">
        <f t="shared" si="180"/>
        <v>0</v>
      </c>
      <c r="S104" s="27">
        <f t="shared" si="180"/>
        <v>0</v>
      </c>
      <c r="T104" s="27">
        <f t="shared" si="180"/>
        <v>31000</v>
      </c>
      <c r="U104" s="27">
        <f t="shared" si="180"/>
        <v>38080</v>
      </c>
      <c r="V104" s="27">
        <f t="shared" si="180"/>
        <v>0</v>
      </c>
      <c r="W104" s="27">
        <f t="shared" si="180"/>
        <v>10301</v>
      </c>
      <c r="X104" s="27">
        <f t="shared" si="180"/>
        <v>27779</v>
      </c>
      <c r="Y104" s="27">
        <f t="shared" si="180"/>
        <v>0</v>
      </c>
      <c r="Z104" s="27">
        <f t="shared" si="180"/>
        <v>0</v>
      </c>
      <c r="AA104" s="27">
        <f t="shared" si="180"/>
        <v>0</v>
      </c>
      <c r="AB104" s="27">
        <f t="shared" si="180"/>
        <v>0</v>
      </c>
      <c r="AC104" s="27">
        <f t="shared" si="180"/>
        <v>0</v>
      </c>
      <c r="AD104" s="27">
        <f t="shared" si="180"/>
        <v>0</v>
      </c>
      <c r="AE104" s="27">
        <f t="shared" si="180"/>
        <v>10233861</v>
      </c>
      <c r="AF104" s="27">
        <f t="shared" si="180"/>
        <v>0</v>
      </c>
      <c r="AG104" s="27">
        <f t="shared" si="180"/>
        <v>0</v>
      </c>
      <c r="AH104" s="27">
        <f t="shared" si="180"/>
        <v>0</v>
      </c>
      <c r="AI104" s="27">
        <f t="shared" si="180"/>
        <v>0</v>
      </c>
      <c r="AJ104" s="27">
        <f t="shared" si="180"/>
        <v>0</v>
      </c>
      <c r="AK104" s="27">
        <f t="shared" si="180"/>
        <v>0</v>
      </c>
      <c r="AL104" s="27">
        <f t="shared" si="180"/>
        <v>0</v>
      </c>
      <c r="AM104" s="27">
        <f t="shared" si="180"/>
        <v>0</v>
      </c>
      <c r="AN104" s="27">
        <f t="shared" si="180"/>
        <v>0</v>
      </c>
      <c r="AO104" s="27">
        <f t="shared" si="180"/>
        <v>0</v>
      </c>
      <c r="AP104" s="27">
        <f t="shared" si="180"/>
        <v>0</v>
      </c>
      <c r="AQ104" s="27">
        <f t="shared" si="180"/>
        <v>0</v>
      </c>
      <c r="AR104" s="27">
        <f t="shared" si="180"/>
        <v>0</v>
      </c>
      <c r="AS104" s="27">
        <f t="shared" si="180"/>
        <v>0</v>
      </c>
      <c r="AT104" s="27">
        <f t="shared" si="180"/>
        <v>0</v>
      </c>
      <c r="AU104" s="27">
        <f t="shared" si="180"/>
        <v>0</v>
      </c>
      <c r="AV104" s="27">
        <f t="shared" si="180"/>
        <v>0</v>
      </c>
      <c r="AW104" s="27">
        <f t="shared" si="180"/>
        <v>0</v>
      </c>
      <c r="AX104" s="27">
        <f t="shared" si="180"/>
        <v>0</v>
      </c>
      <c r="AY104" s="27">
        <f t="shared" si="180"/>
        <v>0</v>
      </c>
      <c r="AZ104" s="27">
        <f t="shared" si="180"/>
        <v>10233861</v>
      </c>
      <c r="BA104" s="27">
        <f t="shared" si="180"/>
        <v>0</v>
      </c>
      <c r="BB104" s="27">
        <f t="shared" si="180"/>
        <v>0</v>
      </c>
      <c r="BC104" s="27">
        <f t="shared" si="180"/>
        <v>0</v>
      </c>
      <c r="BD104" s="27">
        <f t="shared" si="180"/>
        <v>0</v>
      </c>
      <c r="BE104" s="27">
        <f t="shared" si="180"/>
        <v>0</v>
      </c>
      <c r="BF104" s="27">
        <f t="shared" si="180"/>
        <v>0</v>
      </c>
      <c r="BG104" s="27">
        <f t="shared" si="180"/>
        <v>0</v>
      </c>
      <c r="BH104" s="27">
        <f t="shared" si="180"/>
        <v>0</v>
      </c>
      <c r="BI104" s="27">
        <f t="shared" si="180"/>
        <v>0</v>
      </c>
      <c r="BJ104" s="27">
        <f t="shared" ref="BJ104" si="181">SUM(BJ105+BJ107+BJ109)</f>
        <v>0</v>
      </c>
      <c r="BK104" s="27">
        <f t="shared" si="180"/>
        <v>0</v>
      </c>
      <c r="BL104" s="27">
        <f t="shared" si="180"/>
        <v>0</v>
      </c>
      <c r="BM104" s="27">
        <f t="shared" si="180"/>
        <v>0</v>
      </c>
      <c r="BN104" s="27">
        <f t="shared" si="180"/>
        <v>0</v>
      </c>
      <c r="BO104" s="27">
        <f t="shared" si="180"/>
        <v>0</v>
      </c>
      <c r="BP104" s="27">
        <f t="shared" si="180"/>
        <v>0</v>
      </c>
      <c r="BQ104" s="27">
        <f t="shared" si="180"/>
        <v>0</v>
      </c>
      <c r="BR104" s="27">
        <f t="shared" ref="BR104:CV104" si="182">SUM(BR105+BR107+BR109)</f>
        <v>0</v>
      </c>
      <c r="BS104" s="27">
        <f t="shared" si="182"/>
        <v>0</v>
      </c>
      <c r="BT104" s="27">
        <f t="shared" si="182"/>
        <v>0</v>
      </c>
      <c r="BU104" s="27">
        <f t="shared" si="182"/>
        <v>0</v>
      </c>
      <c r="BV104" s="27">
        <f t="shared" si="182"/>
        <v>0</v>
      </c>
      <c r="BW104" s="27">
        <f t="shared" si="182"/>
        <v>0</v>
      </c>
      <c r="BX104" s="27">
        <f t="shared" si="182"/>
        <v>0</v>
      </c>
      <c r="BY104" s="27">
        <f t="shared" si="182"/>
        <v>0</v>
      </c>
      <c r="BZ104" s="27">
        <f t="shared" si="182"/>
        <v>0</v>
      </c>
      <c r="CA104" s="27">
        <f t="shared" si="182"/>
        <v>0</v>
      </c>
      <c r="CB104" s="27">
        <f t="shared" si="182"/>
        <v>0</v>
      </c>
      <c r="CC104" s="27">
        <f t="shared" si="182"/>
        <v>0</v>
      </c>
      <c r="CD104" s="27">
        <f t="shared" si="182"/>
        <v>0</v>
      </c>
      <c r="CE104" s="27">
        <f t="shared" si="182"/>
        <v>0</v>
      </c>
      <c r="CF104" s="27">
        <f t="shared" si="182"/>
        <v>0</v>
      </c>
      <c r="CG104" s="27">
        <f t="shared" si="182"/>
        <v>0</v>
      </c>
      <c r="CH104" s="27">
        <f t="shared" si="182"/>
        <v>0</v>
      </c>
      <c r="CI104" s="27">
        <f t="shared" si="182"/>
        <v>0</v>
      </c>
      <c r="CJ104" s="27">
        <f t="shared" si="182"/>
        <v>0</v>
      </c>
      <c r="CK104" s="27">
        <f t="shared" si="182"/>
        <v>0</v>
      </c>
      <c r="CL104" s="27">
        <f t="shared" si="182"/>
        <v>0</v>
      </c>
      <c r="CM104" s="27">
        <f t="shared" si="182"/>
        <v>0</v>
      </c>
      <c r="CN104" s="27">
        <f t="shared" si="182"/>
        <v>0</v>
      </c>
      <c r="CO104" s="27">
        <f t="shared" si="182"/>
        <v>0</v>
      </c>
      <c r="CP104" s="27">
        <f t="shared" si="182"/>
        <v>0</v>
      </c>
      <c r="CQ104" s="27">
        <f t="shared" si="182"/>
        <v>0</v>
      </c>
      <c r="CR104" s="27">
        <f t="shared" si="182"/>
        <v>0</v>
      </c>
      <c r="CS104" s="27">
        <f t="shared" si="182"/>
        <v>0</v>
      </c>
      <c r="CT104" s="27">
        <f t="shared" si="182"/>
        <v>0</v>
      </c>
      <c r="CU104" s="27">
        <f t="shared" si="182"/>
        <v>0</v>
      </c>
      <c r="CV104" s="60">
        <f t="shared" si="182"/>
        <v>0</v>
      </c>
      <c r="CW104" s="57"/>
    </row>
    <row r="105" spans="1:101" ht="15.6" x14ac:dyDescent="0.3">
      <c r="A105" s="104" t="s">
        <v>172</v>
      </c>
      <c r="B105" s="16" t="s">
        <v>1</v>
      </c>
      <c r="C105" s="17" t="s">
        <v>173</v>
      </c>
      <c r="D105" s="18">
        <f t="shared" ref="D105:AI105" si="183">SUM(D106:D106)</f>
        <v>8765811</v>
      </c>
      <c r="E105" s="19">
        <f t="shared" si="183"/>
        <v>8765811</v>
      </c>
      <c r="F105" s="19">
        <f t="shared" si="183"/>
        <v>8765811</v>
      </c>
      <c r="G105" s="19">
        <f t="shared" si="183"/>
        <v>0</v>
      </c>
      <c r="H105" s="19">
        <f t="shared" si="183"/>
        <v>0</v>
      </c>
      <c r="I105" s="19">
        <f t="shared" si="183"/>
        <v>0</v>
      </c>
      <c r="J105" s="19">
        <f t="shared" si="183"/>
        <v>0</v>
      </c>
      <c r="K105" s="19">
        <f t="shared" si="183"/>
        <v>0</v>
      </c>
      <c r="L105" s="19">
        <f t="shared" si="183"/>
        <v>0</v>
      </c>
      <c r="M105" s="19">
        <f t="shared" si="183"/>
        <v>0</v>
      </c>
      <c r="N105" s="19">
        <f t="shared" si="183"/>
        <v>0</v>
      </c>
      <c r="O105" s="19">
        <f t="shared" si="183"/>
        <v>0</v>
      </c>
      <c r="P105" s="19">
        <f t="shared" si="183"/>
        <v>0</v>
      </c>
      <c r="Q105" s="19">
        <f t="shared" si="183"/>
        <v>0</v>
      </c>
      <c r="R105" s="19">
        <f t="shared" si="183"/>
        <v>0</v>
      </c>
      <c r="S105" s="19">
        <f t="shared" si="183"/>
        <v>0</v>
      </c>
      <c r="T105" s="19">
        <f t="shared" si="183"/>
        <v>0</v>
      </c>
      <c r="U105" s="19">
        <f t="shared" si="183"/>
        <v>0</v>
      </c>
      <c r="V105" s="19">
        <f t="shared" si="183"/>
        <v>0</v>
      </c>
      <c r="W105" s="19">
        <f t="shared" si="183"/>
        <v>0</v>
      </c>
      <c r="X105" s="19">
        <f t="shared" si="183"/>
        <v>0</v>
      </c>
      <c r="Y105" s="19">
        <f t="shared" si="183"/>
        <v>0</v>
      </c>
      <c r="Z105" s="19">
        <f t="shared" si="183"/>
        <v>0</v>
      </c>
      <c r="AA105" s="19">
        <f t="shared" si="183"/>
        <v>0</v>
      </c>
      <c r="AB105" s="19">
        <f t="shared" si="183"/>
        <v>0</v>
      </c>
      <c r="AC105" s="19">
        <f t="shared" si="183"/>
        <v>0</v>
      </c>
      <c r="AD105" s="19">
        <f t="shared" si="183"/>
        <v>0</v>
      </c>
      <c r="AE105" s="19">
        <f t="shared" si="183"/>
        <v>8765811</v>
      </c>
      <c r="AF105" s="19">
        <f t="shared" si="183"/>
        <v>0</v>
      </c>
      <c r="AG105" s="19">
        <f t="shared" si="183"/>
        <v>0</v>
      </c>
      <c r="AH105" s="19">
        <f t="shared" si="183"/>
        <v>0</v>
      </c>
      <c r="AI105" s="19">
        <f t="shared" si="183"/>
        <v>0</v>
      </c>
      <c r="AJ105" s="19">
        <f t="shared" ref="AJ105:BP105" si="184">SUM(AJ106:AJ106)</f>
        <v>0</v>
      </c>
      <c r="AK105" s="19">
        <f t="shared" si="184"/>
        <v>0</v>
      </c>
      <c r="AL105" s="19">
        <f t="shared" si="184"/>
        <v>0</v>
      </c>
      <c r="AM105" s="19">
        <f t="shared" si="184"/>
        <v>0</v>
      </c>
      <c r="AN105" s="19">
        <f t="shared" si="184"/>
        <v>0</v>
      </c>
      <c r="AO105" s="19">
        <f t="shared" si="184"/>
        <v>0</v>
      </c>
      <c r="AP105" s="19">
        <f t="shared" si="184"/>
        <v>0</v>
      </c>
      <c r="AQ105" s="19">
        <f t="shared" si="184"/>
        <v>0</v>
      </c>
      <c r="AR105" s="19">
        <f t="shared" si="184"/>
        <v>0</v>
      </c>
      <c r="AS105" s="19">
        <f t="shared" si="184"/>
        <v>0</v>
      </c>
      <c r="AT105" s="19">
        <f t="shared" si="184"/>
        <v>0</v>
      </c>
      <c r="AU105" s="19">
        <f t="shared" si="184"/>
        <v>0</v>
      </c>
      <c r="AV105" s="19">
        <f t="shared" si="184"/>
        <v>0</v>
      </c>
      <c r="AW105" s="19">
        <f t="shared" si="184"/>
        <v>0</v>
      </c>
      <c r="AX105" s="19">
        <f t="shared" si="184"/>
        <v>0</v>
      </c>
      <c r="AY105" s="19">
        <f t="shared" si="184"/>
        <v>0</v>
      </c>
      <c r="AZ105" s="19">
        <f t="shared" si="184"/>
        <v>8765811</v>
      </c>
      <c r="BA105" s="19">
        <f t="shared" si="184"/>
        <v>0</v>
      </c>
      <c r="BB105" s="19">
        <f t="shared" si="184"/>
        <v>0</v>
      </c>
      <c r="BC105" s="19">
        <f t="shared" si="184"/>
        <v>0</v>
      </c>
      <c r="BD105" s="19">
        <f t="shared" si="184"/>
        <v>0</v>
      </c>
      <c r="BE105" s="19">
        <f t="shared" si="184"/>
        <v>0</v>
      </c>
      <c r="BF105" s="19">
        <f t="shared" si="184"/>
        <v>0</v>
      </c>
      <c r="BG105" s="19">
        <f t="shared" si="184"/>
        <v>0</v>
      </c>
      <c r="BH105" s="19">
        <f t="shared" si="184"/>
        <v>0</v>
      </c>
      <c r="BI105" s="19">
        <f t="shared" si="184"/>
        <v>0</v>
      </c>
      <c r="BJ105" s="19">
        <f t="shared" si="184"/>
        <v>0</v>
      </c>
      <c r="BK105" s="19">
        <f t="shared" si="184"/>
        <v>0</v>
      </c>
      <c r="BL105" s="19">
        <f t="shared" si="184"/>
        <v>0</v>
      </c>
      <c r="BM105" s="19">
        <f t="shared" si="184"/>
        <v>0</v>
      </c>
      <c r="BN105" s="19">
        <f t="shared" si="184"/>
        <v>0</v>
      </c>
      <c r="BO105" s="19">
        <f t="shared" si="184"/>
        <v>0</v>
      </c>
      <c r="BP105" s="19">
        <f t="shared" si="184"/>
        <v>0</v>
      </c>
      <c r="BQ105" s="19">
        <f t="shared" ref="BQ105:CV105" si="185">SUM(BQ106:BQ106)</f>
        <v>0</v>
      </c>
      <c r="BR105" s="19">
        <f t="shared" si="185"/>
        <v>0</v>
      </c>
      <c r="BS105" s="19">
        <f t="shared" si="185"/>
        <v>0</v>
      </c>
      <c r="BT105" s="19">
        <f t="shared" si="185"/>
        <v>0</v>
      </c>
      <c r="BU105" s="19">
        <f t="shared" si="185"/>
        <v>0</v>
      </c>
      <c r="BV105" s="19">
        <f t="shared" si="185"/>
        <v>0</v>
      </c>
      <c r="BW105" s="19">
        <f t="shared" si="185"/>
        <v>0</v>
      </c>
      <c r="BX105" s="19">
        <f t="shared" si="185"/>
        <v>0</v>
      </c>
      <c r="BY105" s="19">
        <f t="shared" si="185"/>
        <v>0</v>
      </c>
      <c r="BZ105" s="19">
        <f t="shared" si="185"/>
        <v>0</v>
      </c>
      <c r="CA105" s="19">
        <f t="shared" si="185"/>
        <v>0</v>
      </c>
      <c r="CB105" s="19">
        <f t="shared" si="185"/>
        <v>0</v>
      </c>
      <c r="CC105" s="19">
        <f t="shared" si="185"/>
        <v>0</v>
      </c>
      <c r="CD105" s="19">
        <f t="shared" si="185"/>
        <v>0</v>
      </c>
      <c r="CE105" s="19">
        <f t="shared" si="185"/>
        <v>0</v>
      </c>
      <c r="CF105" s="19">
        <f t="shared" si="185"/>
        <v>0</v>
      </c>
      <c r="CG105" s="19">
        <f t="shared" si="185"/>
        <v>0</v>
      </c>
      <c r="CH105" s="19">
        <f t="shared" si="185"/>
        <v>0</v>
      </c>
      <c r="CI105" s="19">
        <f t="shared" si="185"/>
        <v>0</v>
      </c>
      <c r="CJ105" s="19">
        <f t="shared" si="185"/>
        <v>0</v>
      </c>
      <c r="CK105" s="19">
        <f t="shared" si="185"/>
        <v>0</v>
      </c>
      <c r="CL105" s="19">
        <f t="shared" si="185"/>
        <v>0</v>
      </c>
      <c r="CM105" s="19">
        <f t="shared" si="185"/>
        <v>0</v>
      </c>
      <c r="CN105" s="19">
        <f t="shared" si="185"/>
        <v>0</v>
      </c>
      <c r="CO105" s="19">
        <f t="shared" si="185"/>
        <v>0</v>
      </c>
      <c r="CP105" s="75"/>
      <c r="CQ105" s="75"/>
      <c r="CR105" s="75"/>
      <c r="CS105" s="19">
        <f t="shared" si="185"/>
        <v>0</v>
      </c>
      <c r="CT105" s="19">
        <f t="shared" si="185"/>
        <v>0</v>
      </c>
      <c r="CU105" s="19">
        <f t="shared" si="185"/>
        <v>0</v>
      </c>
      <c r="CV105" s="20">
        <f t="shared" si="185"/>
        <v>0</v>
      </c>
      <c r="CW105" s="52"/>
    </row>
    <row r="106" spans="1:101" ht="31.2" x14ac:dyDescent="0.3">
      <c r="A106" s="105" t="s">
        <v>1</v>
      </c>
      <c r="B106" s="21" t="s">
        <v>74</v>
      </c>
      <c r="C106" s="22" t="s">
        <v>467</v>
      </c>
      <c r="D106" s="19">
        <f>SUM(E106+BZ106+CS106)</f>
        <v>8765811</v>
      </c>
      <c r="E106" s="19">
        <f>SUM(F106+BA106)</f>
        <v>8765811</v>
      </c>
      <c r="F106" s="19">
        <f>SUM(G106+H106+I106+P106+S106+T106+U106+AE106+AD106)</f>
        <v>8765811</v>
      </c>
      <c r="G106" s="19">
        <v>0</v>
      </c>
      <c r="H106" s="19">
        <v>0</v>
      </c>
      <c r="I106" s="19">
        <f t="shared" ref="I106" si="186">SUM(J106:O106)</f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f t="shared" ref="P106" si="187">SUM(Q106:R106)</f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f>SUM(V106:AC106)</f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f>SUM(AF106:AZ106)</f>
        <v>8765811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23">
        <v>8765811</v>
      </c>
      <c r="BA106" s="19">
        <f>SUM(BB106+BF106+BI106+BK106+BN106)</f>
        <v>0</v>
      </c>
      <c r="BB106" s="19">
        <f>SUM(BC106:BE106)</f>
        <v>0</v>
      </c>
      <c r="BC106" s="19">
        <v>0</v>
      </c>
      <c r="BD106" s="19">
        <v>0</v>
      </c>
      <c r="BE106" s="19">
        <v>0</v>
      </c>
      <c r="BF106" s="39">
        <f>SUM(BG106:BH106)</f>
        <v>0</v>
      </c>
      <c r="BG106" s="19"/>
      <c r="BH106" s="19">
        <v>0</v>
      </c>
      <c r="BI106" s="19">
        <v>0</v>
      </c>
      <c r="BJ106" s="19">
        <v>0</v>
      </c>
      <c r="BK106" s="19">
        <f t="shared" ref="BK106" si="188">SUM(BL106)</f>
        <v>0</v>
      </c>
      <c r="BL106" s="19">
        <v>0</v>
      </c>
      <c r="BM106" s="19">
        <v>0</v>
      </c>
      <c r="BN106" s="19">
        <f>SUM(BO106:BY106)</f>
        <v>0</v>
      </c>
      <c r="BO106" s="19">
        <v>0</v>
      </c>
      <c r="BP106" s="19">
        <v>0</v>
      </c>
      <c r="BQ106" s="19">
        <v>0</v>
      </c>
      <c r="BR106" s="19">
        <v>0</v>
      </c>
      <c r="BS106" s="19">
        <v>0</v>
      </c>
      <c r="BT106" s="19">
        <v>0</v>
      </c>
      <c r="BU106" s="19">
        <v>0</v>
      </c>
      <c r="BV106" s="19">
        <v>0</v>
      </c>
      <c r="BW106" s="19">
        <v>0</v>
      </c>
      <c r="BX106" s="19">
        <v>0</v>
      </c>
      <c r="BY106" s="19">
        <v>0</v>
      </c>
      <c r="BZ106" s="19">
        <f>SUM(CA106+CO106)</f>
        <v>0</v>
      </c>
      <c r="CA106" s="19">
        <f>SUM(CB106+CE106+CK106)</f>
        <v>0</v>
      </c>
      <c r="CB106" s="19">
        <f t="shared" ref="CB106" si="189">SUM(CC106:CD106)</f>
        <v>0</v>
      </c>
      <c r="CC106" s="19">
        <v>0</v>
      </c>
      <c r="CD106" s="19">
        <v>0</v>
      </c>
      <c r="CE106" s="19">
        <f>SUM(CF106:CJ106)</f>
        <v>0</v>
      </c>
      <c r="CF106" s="19">
        <v>0</v>
      </c>
      <c r="CG106" s="19">
        <v>0</v>
      </c>
      <c r="CH106" s="19">
        <v>0</v>
      </c>
      <c r="CI106" s="19">
        <v>0</v>
      </c>
      <c r="CJ106" s="19">
        <v>0</v>
      </c>
      <c r="CK106" s="19">
        <f>SUM(CL106:CN106)</f>
        <v>0</v>
      </c>
      <c r="CL106" s="19">
        <v>0</v>
      </c>
      <c r="CM106" s="19">
        <v>0</v>
      </c>
      <c r="CN106" s="19"/>
      <c r="CO106" s="19">
        <v>0</v>
      </c>
      <c r="CP106" s="75"/>
      <c r="CQ106" s="75"/>
      <c r="CR106" s="75"/>
      <c r="CS106" s="19">
        <f t="shared" ref="CS106" si="190">SUM(CT106)</f>
        <v>0</v>
      </c>
      <c r="CT106" s="19">
        <f t="shared" ref="CT106" si="191">SUM(CU106:CV106)</f>
        <v>0</v>
      </c>
      <c r="CU106" s="19">
        <v>0</v>
      </c>
      <c r="CV106" s="20">
        <v>0</v>
      </c>
      <c r="CW106" s="52"/>
    </row>
    <row r="107" spans="1:101" ht="15.6" x14ac:dyDescent="0.3">
      <c r="A107" s="104" t="s">
        <v>535</v>
      </c>
      <c r="B107" s="16" t="s">
        <v>1</v>
      </c>
      <c r="C107" s="17" t="s">
        <v>536</v>
      </c>
      <c r="D107" s="18">
        <f t="shared" ref="D107:AK109" si="192">SUM(D108)</f>
        <v>1468050</v>
      </c>
      <c r="E107" s="19">
        <f t="shared" si="192"/>
        <v>1468050</v>
      </c>
      <c r="F107" s="19">
        <f t="shared" si="192"/>
        <v>1468050</v>
      </c>
      <c r="G107" s="19">
        <f t="shared" si="192"/>
        <v>0</v>
      </c>
      <c r="H107" s="19">
        <f t="shared" si="192"/>
        <v>0</v>
      </c>
      <c r="I107" s="19">
        <f t="shared" si="192"/>
        <v>0</v>
      </c>
      <c r="J107" s="19">
        <f t="shared" si="192"/>
        <v>0</v>
      </c>
      <c r="K107" s="19">
        <f t="shared" si="192"/>
        <v>0</v>
      </c>
      <c r="L107" s="19">
        <f t="shared" si="192"/>
        <v>0</v>
      </c>
      <c r="M107" s="19">
        <f t="shared" si="192"/>
        <v>0</v>
      </c>
      <c r="N107" s="19">
        <f t="shared" si="192"/>
        <v>0</v>
      </c>
      <c r="O107" s="19">
        <f t="shared" si="192"/>
        <v>0</v>
      </c>
      <c r="P107" s="19">
        <f t="shared" si="192"/>
        <v>0</v>
      </c>
      <c r="Q107" s="19">
        <f t="shared" si="192"/>
        <v>0</v>
      </c>
      <c r="R107" s="19">
        <f t="shared" si="192"/>
        <v>0</v>
      </c>
      <c r="S107" s="19">
        <f t="shared" si="192"/>
        <v>0</v>
      </c>
      <c r="T107" s="19">
        <f t="shared" si="192"/>
        <v>0</v>
      </c>
      <c r="U107" s="19">
        <f t="shared" si="192"/>
        <v>0</v>
      </c>
      <c r="V107" s="19">
        <f t="shared" si="192"/>
        <v>0</v>
      </c>
      <c r="W107" s="19">
        <f t="shared" si="192"/>
        <v>0</v>
      </c>
      <c r="X107" s="19">
        <f t="shared" si="192"/>
        <v>0</v>
      </c>
      <c r="Y107" s="19">
        <f t="shared" si="192"/>
        <v>0</v>
      </c>
      <c r="Z107" s="19">
        <f t="shared" si="192"/>
        <v>0</v>
      </c>
      <c r="AA107" s="19">
        <f t="shared" si="192"/>
        <v>0</v>
      </c>
      <c r="AB107" s="19">
        <f t="shared" si="192"/>
        <v>0</v>
      </c>
      <c r="AC107" s="19">
        <f t="shared" si="192"/>
        <v>0</v>
      </c>
      <c r="AD107" s="19">
        <f t="shared" si="192"/>
        <v>0</v>
      </c>
      <c r="AE107" s="19">
        <f t="shared" si="192"/>
        <v>1468050</v>
      </c>
      <c r="AF107" s="19">
        <f t="shared" si="192"/>
        <v>0</v>
      </c>
      <c r="AG107" s="19">
        <f t="shared" si="192"/>
        <v>0</v>
      </c>
      <c r="AH107" s="19">
        <f t="shared" si="192"/>
        <v>0</v>
      </c>
      <c r="AI107" s="19">
        <f t="shared" si="192"/>
        <v>0</v>
      </c>
      <c r="AJ107" s="19">
        <f t="shared" si="192"/>
        <v>0</v>
      </c>
      <c r="AK107" s="19">
        <f t="shared" si="192"/>
        <v>0</v>
      </c>
      <c r="AL107" s="19">
        <f t="shared" ref="AL107:CV109" si="193">SUM(AL108)</f>
        <v>0</v>
      </c>
      <c r="AM107" s="19">
        <f t="shared" si="193"/>
        <v>0</v>
      </c>
      <c r="AN107" s="19">
        <f t="shared" si="193"/>
        <v>0</v>
      </c>
      <c r="AO107" s="19">
        <f t="shared" si="193"/>
        <v>0</v>
      </c>
      <c r="AP107" s="19">
        <f t="shared" si="193"/>
        <v>0</v>
      </c>
      <c r="AQ107" s="19">
        <f t="shared" si="193"/>
        <v>0</v>
      </c>
      <c r="AR107" s="19">
        <f t="shared" si="193"/>
        <v>0</v>
      </c>
      <c r="AS107" s="19">
        <f t="shared" si="193"/>
        <v>0</v>
      </c>
      <c r="AT107" s="19"/>
      <c r="AU107" s="19"/>
      <c r="AV107" s="19">
        <f t="shared" si="193"/>
        <v>0</v>
      </c>
      <c r="AW107" s="19">
        <f t="shared" si="193"/>
        <v>0</v>
      </c>
      <c r="AX107" s="19">
        <f t="shared" si="193"/>
        <v>0</v>
      </c>
      <c r="AY107" s="19"/>
      <c r="AZ107" s="19">
        <f t="shared" si="193"/>
        <v>1468050</v>
      </c>
      <c r="BA107" s="19">
        <f t="shared" si="193"/>
        <v>0</v>
      </c>
      <c r="BB107" s="19">
        <f t="shared" si="193"/>
        <v>0</v>
      </c>
      <c r="BC107" s="19">
        <f t="shared" si="193"/>
        <v>0</v>
      </c>
      <c r="BD107" s="19">
        <f t="shared" si="193"/>
        <v>0</v>
      </c>
      <c r="BE107" s="19">
        <f t="shared" si="193"/>
        <v>0</v>
      </c>
      <c r="BF107" s="19">
        <f t="shared" si="193"/>
        <v>0</v>
      </c>
      <c r="BG107" s="19">
        <f t="shared" si="193"/>
        <v>0</v>
      </c>
      <c r="BH107" s="19">
        <f t="shared" si="193"/>
        <v>0</v>
      </c>
      <c r="BI107" s="19">
        <f t="shared" si="193"/>
        <v>0</v>
      </c>
      <c r="BJ107" s="19">
        <f t="shared" si="193"/>
        <v>0</v>
      </c>
      <c r="BK107" s="19">
        <f t="shared" si="193"/>
        <v>0</v>
      </c>
      <c r="BL107" s="19">
        <f t="shared" si="193"/>
        <v>0</v>
      </c>
      <c r="BM107" s="19">
        <f t="shared" si="193"/>
        <v>0</v>
      </c>
      <c r="BN107" s="19">
        <f t="shared" si="193"/>
        <v>0</v>
      </c>
      <c r="BO107" s="19">
        <f t="shared" si="193"/>
        <v>0</v>
      </c>
      <c r="BP107" s="19">
        <f t="shared" si="193"/>
        <v>0</v>
      </c>
      <c r="BQ107" s="19">
        <f t="shared" si="193"/>
        <v>0</v>
      </c>
      <c r="BR107" s="19">
        <f t="shared" si="193"/>
        <v>0</v>
      </c>
      <c r="BS107" s="19">
        <f t="shared" si="193"/>
        <v>0</v>
      </c>
      <c r="BT107" s="19">
        <f t="shared" si="193"/>
        <v>0</v>
      </c>
      <c r="BU107" s="19">
        <f t="shared" si="193"/>
        <v>0</v>
      </c>
      <c r="BV107" s="19">
        <f t="shared" si="193"/>
        <v>0</v>
      </c>
      <c r="BW107" s="19">
        <f t="shared" si="193"/>
        <v>0</v>
      </c>
      <c r="BX107" s="19">
        <f t="shared" si="193"/>
        <v>0</v>
      </c>
      <c r="BY107" s="19">
        <f t="shared" si="193"/>
        <v>0</v>
      </c>
      <c r="BZ107" s="19">
        <f t="shared" si="193"/>
        <v>0</v>
      </c>
      <c r="CA107" s="19">
        <f t="shared" si="193"/>
        <v>0</v>
      </c>
      <c r="CB107" s="19">
        <f t="shared" si="193"/>
        <v>0</v>
      </c>
      <c r="CC107" s="19">
        <f t="shared" si="193"/>
        <v>0</v>
      </c>
      <c r="CD107" s="19">
        <f t="shared" si="193"/>
        <v>0</v>
      </c>
      <c r="CE107" s="19">
        <f t="shared" si="193"/>
        <v>0</v>
      </c>
      <c r="CF107" s="19">
        <f t="shared" si="193"/>
        <v>0</v>
      </c>
      <c r="CG107" s="19">
        <f t="shared" si="193"/>
        <v>0</v>
      </c>
      <c r="CH107" s="19">
        <f t="shared" si="193"/>
        <v>0</v>
      </c>
      <c r="CI107" s="19">
        <f t="shared" si="193"/>
        <v>0</v>
      </c>
      <c r="CJ107" s="19">
        <f t="shared" si="193"/>
        <v>0</v>
      </c>
      <c r="CK107" s="19">
        <f t="shared" si="193"/>
        <v>0</v>
      </c>
      <c r="CL107" s="19">
        <f t="shared" si="193"/>
        <v>0</v>
      </c>
      <c r="CM107" s="19">
        <f t="shared" si="193"/>
        <v>0</v>
      </c>
      <c r="CN107" s="19"/>
      <c r="CO107" s="19">
        <f t="shared" si="193"/>
        <v>0</v>
      </c>
      <c r="CP107" s="75"/>
      <c r="CQ107" s="75"/>
      <c r="CR107" s="75"/>
      <c r="CS107" s="19">
        <f t="shared" si="193"/>
        <v>0</v>
      </c>
      <c r="CT107" s="19">
        <f t="shared" si="193"/>
        <v>0</v>
      </c>
      <c r="CU107" s="19">
        <f t="shared" si="193"/>
        <v>0</v>
      </c>
      <c r="CV107" s="20">
        <f t="shared" si="193"/>
        <v>0</v>
      </c>
      <c r="CW107" s="52"/>
    </row>
    <row r="108" spans="1:101" s="58" customFormat="1" ht="31.2" x14ac:dyDescent="0.3">
      <c r="A108" s="105" t="s">
        <v>1</v>
      </c>
      <c r="B108" s="21" t="s">
        <v>74</v>
      </c>
      <c r="C108" s="22" t="s">
        <v>537</v>
      </c>
      <c r="D108" s="19">
        <f>SUM(E108+BZ108+CS108)</f>
        <v>1468050</v>
      </c>
      <c r="E108" s="19">
        <f>SUM(F108+BA108)</f>
        <v>1468050</v>
      </c>
      <c r="F108" s="19">
        <f>SUM(G108+H108+I108+P108+S108+T108+U108+AE108+AD108)</f>
        <v>1468050</v>
      </c>
      <c r="G108" s="23"/>
      <c r="H108" s="23"/>
      <c r="I108" s="19">
        <f t="shared" ref="I108" si="194">SUM(J108:O108)</f>
        <v>0</v>
      </c>
      <c r="J108" s="19">
        <v>0</v>
      </c>
      <c r="K108" s="19">
        <v>0</v>
      </c>
      <c r="L108" s="19">
        <v>0</v>
      </c>
      <c r="M108" s="19"/>
      <c r="N108" s="23"/>
      <c r="O108" s="19">
        <v>0</v>
      </c>
      <c r="P108" s="19">
        <f t="shared" ref="P108" si="195">SUM(Q108:R108)</f>
        <v>0</v>
      </c>
      <c r="Q108" s="19">
        <v>0</v>
      </c>
      <c r="R108" s="19">
        <v>0</v>
      </c>
      <c r="S108" s="19">
        <v>0</v>
      </c>
      <c r="T108" s="23"/>
      <c r="U108" s="19">
        <f>SUM(V108:AC108)</f>
        <v>0</v>
      </c>
      <c r="V108" s="19">
        <v>0</v>
      </c>
      <c r="W108" s="23"/>
      <c r="X108" s="23"/>
      <c r="Y108" s="23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f>SUM(AF108:AZ108)</f>
        <v>1468050</v>
      </c>
      <c r="AF108" s="19">
        <v>0</v>
      </c>
      <c r="AG108" s="19">
        <v>0</v>
      </c>
      <c r="AH108" s="19">
        <v>0</v>
      </c>
      <c r="AI108" s="19"/>
      <c r="AJ108" s="19">
        <v>0</v>
      </c>
      <c r="AK108" s="19">
        <v>0</v>
      </c>
      <c r="AL108" s="19">
        <v>0</v>
      </c>
      <c r="AM108" s="19"/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/>
      <c r="AU108" s="19"/>
      <c r="AV108" s="19">
        <v>0</v>
      </c>
      <c r="AW108" s="19">
        <v>0</v>
      </c>
      <c r="AX108" s="19">
        <v>0</v>
      </c>
      <c r="AY108" s="19"/>
      <c r="AZ108" s="19">
        <v>1468050</v>
      </c>
      <c r="BA108" s="19">
        <f>SUM(BB108+BF108+BI108+BK108+BN108)</f>
        <v>0</v>
      </c>
      <c r="BB108" s="19">
        <f>SUM(BC108:BE108)</f>
        <v>0</v>
      </c>
      <c r="BC108" s="19">
        <v>0</v>
      </c>
      <c r="BD108" s="19">
        <v>0</v>
      </c>
      <c r="BE108" s="19">
        <v>0</v>
      </c>
      <c r="BF108" s="19">
        <f>SUM(BH108:BH108)</f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f t="shared" ref="BK108" si="196">SUM(BL108)</f>
        <v>0</v>
      </c>
      <c r="BL108" s="19">
        <v>0</v>
      </c>
      <c r="BM108" s="19">
        <v>0</v>
      </c>
      <c r="BN108" s="19">
        <f>SUM(BO108:BY108)</f>
        <v>0</v>
      </c>
      <c r="BO108" s="19">
        <v>0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f>SUM(CA108+CO108)</f>
        <v>0</v>
      </c>
      <c r="CA108" s="19">
        <f>SUM(CB108+CE108+CK108)</f>
        <v>0</v>
      </c>
      <c r="CB108" s="19">
        <f t="shared" ref="CB108" si="197">SUM(CC108:CD108)</f>
        <v>0</v>
      </c>
      <c r="CC108" s="19">
        <v>0</v>
      </c>
      <c r="CD108" s="23"/>
      <c r="CE108" s="19">
        <f>SUM(CF108:CJ108)</f>
        <v>0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f>SUM(CL108:CN108)</f>
        <v>0</v>
      </c>
      <c r="CL108" s="19">
        <v>0</v>
      </c>
      <c r="CM108" s="19">
        <v>0</v>
      </c>
      <c r="CN108" s="19"/>
      <c r="CO108" s="19">
        <v>0</v>
      </c>
      <c r="CP108" s="75"/>
      <c r="CQ108" s="75"/>
      <c r="CR108" s="75"/>
      <c r="CS108" s="19">
        <f t="shared" ref="CS108" si="198">SUM(CT108)</f>
        <v>0</v>
      </c>
      <c r="CT108" s="19">
        <f t="shared" ref="CT108" si="199">SUM(CU108:CV108)</f>
        <v>0</v>
      </c>
      <c r="CU108" s="19">
        <v>0</v>
      </c>
      <c r="CV108" s="20">
        <v>0</v>
      </c>
      <c r="CW108" s="52"/>
    </row>
    <row r="109" spans="1:101" ht="15.6" x14ac:dyDescent="0.3">
      <c r="A109" s="104" t="s">
        <v>174</v>
      </c>
      <c r="B109" s="16" t="s">
        <v>1</v>
      </c>
      <c r="C109" s="17" t="s">
        <v>175</v>
      </c>
      <c r="D109" s="18">
        <f t="shared" si="192"/>
        <v>4944885</v>
      </c>
      <c r="E109" s="18">
        <f t="shared" si="192"/>
        <v>4944885</v>
      </c>
      <c r="F109" s="18">
        <f t="shared" si="192"/>
        <v>4944885</v>
      </c>
      <c r="G109" s="18">
        <f t="shared" si="192"/>
        <v>3891282</v>
      </c>
      <c r="H109" s="18">
        <f t="shared" si="192"/>
        <v>967704</v>
      </c>
      <c r="I109" s="18">
        <f t="shared" si="192"/>
        <v>16819</v>
      </c>
      <c r="J109" s="18">
        <f t="shared" si="192"/>
        <v>0</v>
      </c>
      <c r="K109" s="18">
        <f t="shared" si="192"/>
        <v>0</v>
      </c>
      <c r="L109" s="18">
        <f t="shared" si="192"/>
        <v>0</v>
      </c>
      <c r="M109" s="18">
        <f t="shared" si="192"/>
        <v>0</v>
      </c>
      <c r="N109" s="18">
        <f t="shared" si="192"/>
        <v>16819</v>
      </c>
      <c r="O109" s="18">
        <f t="shared" si="192"/>
        <v>0</v>
      </c>
      <c r="P109" s="18">
        <f t="shared" si="192"/>
        <v>0</v>
      </c>
      <c r="Q109" s="18">
        <f t="shared" si="192"/>
        <v>0</v>
      </c>
      <c r="R109" s="18">
        <f t="shared" si="192"/>
        <v>0</v>
      </c>
      <c r="S109" s="18">
        <f t="shared" si="192"/>
        <v>0</v>
      </c>
      <c r="T109" s="18">
        <f t="shared" si="192"/>
        <v>31000</v>
      </c>
      <c r="U109" s="18">
        <f t="shared" si="192"/>
        <v>38080</v>
      </c>
      <c r="V109" s="18">
        <f t="shared" si="192"/>
        <v>0</v>
      </c>
      <c r="W109" s="18">
        <f t="shared" si="192"/>
        <v>10301</v>
      </c>
      <c r="X109" s="18">
        <f t="shared" si="192"/>
        <v>27779</v>
      </c>
      <c r="Y109" s="18">
        <f t="shared" si="192"/>
        <v>0</v>
      </c>
      <c r="Z109" s="18">
        <f t="shared" si="192"/>
        <v>0</v>
      </c>
      <c r="AA109" s="18">
        <f t="shared" si="192"/>
        <v>0</v>
      </c>
      <c r="AB109" s="18">
        <f t="shared" si="192"/>
        <v>0</v>
      </c>
      <c r="AC109" s="18">
        <f t="shared" si="192"/>
        <v>0</v>
      </c>
      <c r="AD109" s="18">
        <f t="shared" si="192"/>
        <v>0</v>
      </c>
      <c r="AE109" s="18">
        <f t="shared" si="192"/>
        <v>0</v>
      </c>
      <c r="AF109" s="18">
        <f t="shared" si="192"/>
        <v>0</v>
      </c>
      <c r="AG109" s="18">
        <f t="shared" si="192"/>
        <v>0</v>
      </c>
      <c r="AH109" s="18">
        <f t="shared" si="192"/>
        <v>0</v>
      </c>
      <c r="AI109" s="18">
        <f t="shared" si="192"/>
        <v>0</v>
      </c>
      <c r="AJ109" s="18">
        <f t="shared" si="192"/>
        <v>0</v>
      </c>
      <c r="AK109" s="18">
        <f t="shared" si="192"/>
        <v>0</v>
      </c>
      <c r="AL109" s="18">
        <f t="shared" si="193"/>
        <v>0</v>
      </c>
      <c r="AM109" s="18">
        <f t="shared" si="193"/>
        <v>0</v>
      </c>
      <c r="AN109" s="18">
        <f t="shared" si="193"/>
        <v>0</v>
      </c>
      <c r="AO109" s="18">
        <f t="shared" si="193"/>
        <v>0</v>
      </c>
      <c r="AP109" s="18">
        <f t="shared" si="193"/>
        <v>0</v>
      </c>
      <c r="AQ109" s="18">
        <f t="shared" si="193"/>
        <v>0</v>
      </c>
      <c r="AR109" s="18">
        <f t="shared" si="193"/>
        <v>0</v>
      </c>
      <c r="AS109" s="18">
        <f t="shared" si="193"/>
        <v>0</v>
      </c>
      <c r="AT109" s="18"/>
      <c r="AU109" s="18"/>
      <c r="AV109" s="18">
        <f t="shared" si="193"/>
        <v>0</v>
      </c>
      <c r="AW109" s="18">
        <f t="shared" si="193"/>
        <v>0</v>
      </c>
      <c r="AX109" s="18">
        <f t="shared" si="193"/>
        <v>0</v>
      </c>
      <c r="AY109" s="18"/>
      <c r="AZ109" s="18">
        <f t="shared" si="193"/>
        <v>0</v>
      </c>
      <c r="BA109" s="18">
        <f t="shared" si="193"/>
        <v>0</v>
      </c>
      <c r="BB109" s="18">
        <f t="shared" si="193"/>
        <v>0</v>
      </c>
      <c r="BC109" s="18">
        <f t="shared" si="193"/>
        <v>0</v>
      </c>
      <c r="BD109" s="18">
        <f t="shared" si="193"/>
        <v>0</v>
      </c>
      <c r="BE109" s="18">
        <f t="shared" si="193"/>
        <v>0</v>
      </c>
      <c r="BF109" s="18">
        <f t="shared" si="193"/>
        <v>0</v>
      </c>
      <c r="BG109" s="18">
        <f t="shared" si="193"/>
        <v>0</v>
      </c>
      <c r="BH109" s="18">
        <f t="shared" si="193"/>
        <v>0</v>
      </c>
      <c r="BI109" s="18">
        <f t="shared" si="193"/>
        <v>0</v>
      </c>
      <c r="BJ109" s="18">
        <f t="shared" si="193"/>
        <v>0</v>
      </c>
      <c r="BK109" s="18">
        <f t="shared" si="193"/>
        <v>0</v>
      </c>
      <c r="BL109" s="18">
        <f t="shared" si="193"/>
        <v>0</v>
      </c>
      <c r="BM109" s="18">
        <f t="shared" si="193"/>
        <v>0</v>
      </c>
      <c r="BN109" s="18">
        <f t="shared" si="193"/>
        <v>0</v>
      </c>
      <c r="BO109" s="18">
        <f t="shared" si="193"/>
        <v>0</v>
      </c>
      <c r="BP109" s="18">
        <f t="shared" si="193"/>
        <v>0</v>
      </c>
      <c r="BQ109" s="18">
        <f t="shared" si="193"/>
        <v>0</v>
      </c>
      <c r="BR109" s="18">
        <f t="shared" si="193"/>
        <v>0</v>
      </c>
      <c r="BS109" s="18">
        <f t="shared" si="193"/>
        <v>0</v>
      </c>
      <c r="BT109" s="18">
        <f t="shared" si="193"/>
        <v>0</v>
      </c>
      <c r="BU109" s="18">
        <f t="shared" si="193"/>
        <v>0</v>
      </c>
      <c r="BV109" s="18">
        <f t="shared" si="193"/>
        <v>0</v>
      </c>
      <c r="BW109" s="18">
        <f t="shared" si="193"/>
        <v>0</v>
      </c>
      <c r="BX109" s="18">
        <f t="shared" si="193"/>
        <v>0</v>
      </c>
      <c r="BY109" s="18">
        <f t="shared" si="193"/>
        <v>0</v>
      </c>
      <c r="BZ109" s="18">
        <f t="shared" si="193"/>
        <v>0</v>
      </c>
      <c r="CA109" s="18">
        <f t="shared" si="193"/>
        <v>0</v>
      </c>
      <c r="CB109" s="18">
        <f t="shared" si="193"/>
        <v>0</v>
      </c>
      <c r="CC109" s="18">
        <f t="shared" si="193"/>
        <v>0</v>
      </c>
      <c r="CD109" s="18">
        <f t="shared" si="193"/>
        <v>0</v>
      </c>
      <c r="CE109" s="18">
        <f t="shared" si="193"/>
        <v>0</v>
      </c>
      <c r="CF109" s="18">
        <f t="shared" si="193"/>
        <v>0</v>
      </c>
      <c r="CG109" s="18">
        <f t="shared" si="193"/>
        <v>0</v>
      </c>
      <c r="CH109" s="18">
        <f t="shared" si="193"/>
        <v>0</v>
      </c>
      <c r="CI109" s="18">
        <f t="shared" si="193"/>
        <v>0</v>
      </c>
      <c r="CJ109" s="18">
        <f t="shared" si="193"/>
        <v>0</v>
      </c>
      <c r="CK109" s="18">
        <f t="shared" si="193"/>
        <v>0</v>
      </c>
      <c r="CL109" s="18">
        <f t="shared" si="193"/>
        <v>0</v>
      </c>
      <c r="CM109" s="18">
        <f t="shared" si="193"/>
        <v>0</v>
      </c>
      <c r="CN109" s="18"/>
      <c r="CO109" s="18">
        <f t="shared" si="193"/>
        <v>0</v>
      </c>
      <c r="CP109" s="74"/>
      <c r="CQ109" s="74"/>
      <c r="CR109" s="74"/>
      <c r="CS109" s="18">
        <f t="shared" si="193"/>
        <v>0</v>
      </c>
      <c r="CT109" s="18">
        <f t="shared" si="193"/>
        <v>0</v>
      </c>
      <c r="CU109" s="18">
        <f t="shared" si="193"/>
        <v>0</v>
      </c>
      <c r="CV109" s="46">
        <f t="shared" si="193"/>
        <v>0</v>
      </c>
      <c r="CW109" s="57"/>
    </row>
    <row r="110" spans="1:101" s="58" customFormat="1" ht="31.2" x14ac:dyDescent="0.3">
      <c r="A110" s="105" t="s">
        <v>1</v>
      </c>
      <c r="B110" s="21" t="s">
        <v>66</v>
      </c>
      <c r="C110" s="22" t="s">
        <v>499</v>
      </c>
      <c r="D110" s="19">
        <f>SUM(E110+BZ110+CS110)</f>
        <v>4944885</v>
      </c>
      <c r="E110" s="19">
        <f>SUM(F110+BA110)</f>
        <v>4944885</v>
      </c>
      <c r="F110" s="19">
        <f>SUM(G110+H110+I110+P110+S110+T110+U110+AE110+AD110)</f>
        <v>4944885</v>
      </c>
      <c r="G110" s="23">
        <v>3891282</v>
      </c>
      <c r="H110" s="23">
        <v>967704</v>
      </c>
      <c r="I110" s="19">
        <f t="shared" si="110"/>
        <v>16819</v>
      </c>
      <c r="J110" s="19">
        <v>0</v>
      </c>
      <c r="K110" s="19">
        <v>0</v>
      </c>
      <c r="L110" s="19">
        <v>0</v>
      </c>
      <c r="M110" s="19"/>
      <c r="N110" s="23">
        <v>16819</v>
      </c>
      <c r="O110" s="19">
        <v>0</v>
      </c>
      <c r="P110" s="19">
        <f t="shared" si="111"/>
        <v>0</v>
      </c>
      <c r="Q110" s="19">
        <v>0</v>
      </c>
      <c r="R110" s="19">
        <v>0</v>
      </c>
      <c r="S110" s="19">
        <v>0</v>
      </c>
      <c r="T110" s="23">
        <v>31000</v>
      </c>
      <c r="U110" s="19">
        <f>SUM(V110:AC110)</f>
        <v>38080</v>
      </c>
      <c r="V110" s="19">
        <v>0</v>
      </c>
      <c r="W110" s="23">
        <v>10301</v>
      </c>
      <c r="X110" s="23">
        <v>27779</v>
      </c>
      <c r="Y110" s="23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f>SUM(AF110:AZ110)</f>
        <v>0</v>
      </c>
      <c r="AF110" s="19">
        <v>0</v>
      </c>
      <c r="AG110" s="19">
        <v>0</v>
      </c>
      <c r="AH110" s="19">
        <v>0</v>
      </c>
      <c r="AI110" s="19"/>
      <c r="AJ110" s="19">
        <v>0</v>
      </c>
      <c r="AK110" s="19">
        <v>0</v>
      </c>
      <c r="AL110" s="19">
        <v>0</v>
      </c>
      <c r="AM110" s="19"/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/>
      <c r="AU110" s="19"/>
      <c r="AV110" s="19">
        <v>0</v>
      </c>
      <c r="AW110" s="19">
        <v>0</v>
      </c>
      <c r="AX110" s="19">
        <v>0</v>
      </c>
      <c r="AY110" s="19"/>
      <c r="AZ110" s="19">
        <v>0</v>
      </c>
      <c r="BA110" s="19">
        <f>SUM(BB110+BF110+BI110+BK110+BN110)</f>
        <v>0</v>
      </c>
      <c r="BB110" s="19">
        <f>SUM(BC110:BE110)</f>
        <v>0</v>
      </c>
      <c r="BC110" s="19">
        <v>0</v>
      </c>
      <c r="BD110" s="19">
        <v>0</v>
      </c>
      <c r="BE110" s="19">
        <v>0</v>
      </c>
      <c r="BF110" s="19">
        <f>SUM(BH110:BH110)</f>
        <v>0</v>
      </c>
      <c r="BG110" s="19">
        <v>0</v>
      </c>
      <c r="BH110" s="19">
        <v>0</v>
      </c>
      <c r="BI110" s="19">
        <v>0</v>
      </c>
      <c r="BJ110" s="19">
        <v>0</v>
      </c>
      <c r="BK110" s="19">
        <f t="shared" si="112"/>
        <v>0</v>
      </c>
      <c r="BL110" s="19">
        <v>0</v>
      </c>
      <c r="BM110" s="19">
        <v>0</v>
      </c>
      <c r="BN110" s="19">
        <f>SUM(BO110:BY110)</f>
        <v>0</v>
      </c>
      <c r="BO110" s="19">
        <v>0</v>
      </c>
      <c r="BP110" s="19">
        <v>0</v>
      </c>
      <c r="BQ110" s="19">
        <v>0</v>
      </c>
      <c r="BR110" s="19">
        <v>0</v>
      </c>
      <c r="BS110" s="19">
        <v>0</v>
      </c>
      <c r="BT110" s="19">
        <v>0</v>
      </c>
      <c r="BU110" s="19">
        <v>0</v>
      </c>
      <c r="BV110" s="19">
        <v>0</v>
      </c>
      <c r="BW110" s="19">
        <v>0</v>
      </c>
      <c r="BX110" s="19">
        <v>0</v>
      </c>
      <c r="BY110" s="19">
        <v>0</v>
      </c>
      <c r="BZ110" s="19">
        <f>SUM(CA110+CO110)</f>
        <v>0</v>
      </c>
      <c r="CA110" s="19">
        <f>SUM(CB110+CE110+CK110)</f>
        <v>0</v>
      </c>
      <c r="CB110" s="19">
        <f t="shared" si="113"/>
        <v>0</v>
      </c>
      <c r="CC110" s="19">
        <v>0</v>
      </c>
      <c r="CD110" s="23"/>
      <c r="CE110" s="19">
        <f>SUM(CF110:CJ110)</f>
        <v>0</v>
      </c>
      <c r="CF110" s="19">
        <v>0</v>
      </c>
      <c r="CG110" s="19">
        <v>0</v>
      </c>
      <c r="CH110" s="19">
        <v>0</v>
      </c>
      <c r="CI110" s="19">
        <v>0</v>
      </c>
      <c r="CJ110" s="19">
        <v>0</v>
      </c>
      <c r="CK110" s="19">
        <f>SUM(CL110:CN110)</f>
        <v>0</v>
      </c>
      <c r="CL110" s="19">
        <v>0</v>
      </c>
      <c r="CM110" s="19">
        <v>0</v>
      </c>
      <c r="CN110" s="19"/>
      <c r="CO110" s="19">
        <v>0</v>
      </c>
      <c r="CP110" s="75"/>
      <c r="CQ110" s="75"/>
      <c r="CR110" s="75"/>
      <c r="CS110" s="19">
        <f t="shared" si="114"/>
        <v>0</v>
      </c>
      <c r="CT110" s="19">
        <f t="shared" si="115"/>
        <v>0</v>
      </c>
      <c r="CU110" s="19">
        <v>0</v>
      </c>
      <c r="CV110" s="20">
        <v>0</v>
      </c>
      <c r="CW110" s="52"/>
    </row>
    <row r="111" spans="1:101" s="58" customFormat="1" ht="46.8" x14ac:dyDescent="0.3">
      <c r="A111" s="106" t="s">
        <v>176</v>
      </c>
      <c r="B111" s="25" t="s">
        <v>1</v>
      </c>
      <c r="C111" s="26" t="s">
        <v>177</v>
      </c>
      <c r="D111" s="27">
        <f t="shared" ref="D111:AS111" si="200">SUM(D112+D115+D117+D120)</f>
        <v>33370379</v>
      </c>
      <c r="E111" s="27">
        <f t="shared" si="200"/>
        <v>33370379</v>
      </c>
      <c r="F111" s="27">
        <f t="shared" si="200"/>
        <v>6207039</v>
      </c>
      <c r="G111" s="27">
        <f t="shared" si="200"/>
        <v>0</v>
      </c>
      <c r="H111" s="27">
        <f t="shared" si="200"/>
        <v>0</v>
      </c>
      <c r="I111" s="27">
        <f t="shared" si="200"/>
        <v>0</v>
      </c>
      <c r="J111" s="27">
        <f t="shared" si="200"/>
        <v>0</v>
      </c>
      <c r="K111" s="27">
        <f t="shared" si="200"/>
        <v>0</v>
      </c>
      <c r="L111" s="27">
        <f t="shared" si="200"/>
        <v>0</v>
      </c>
      <c r="M111" s="27">
        <f t="shared" si="200"/>
        <v>0</v>
      </c>
      <c r="N111" s="27">
        <f t="shared" si="200"/>
        <v>0</v>
      </c>
      <c r="O111" s="27">
        <f t="shared" si="200"/>
        <v>0</v>
      </c>
      <c r="P111" s="27">
        <f t="shared" si="200"/>
        <v>0</v>
      </c>
      <c r="Q111" s="27">
        <f t="shared" si="200"/>
        <v>0</v>
      </c>
      <c r="R111" s="27">
        <f t="shared" si="200"/>
        <v>0</v>
      </c>
      <c r="S111" s="27">
        <f t="shared" si="200"/>
        <v>0</v>
      </c>
      <c r="T111" s="27">
        <f t="shared" si="200"/>
        <v>0</v>
      </c>
      <c r="U111" s="27">
        <f t="shared" si="200"/>
        <v>0</v>
      </c>
      <c r="V111" s="27">
        <f t="shared" si="200"/>
        <v>0</v>
      </c>
      <c r="W111" s="27">
        <f t="shared" si="200"/>
        <v>0</v>
      </c>
      <c r="X111" s="27">
        <f t="shared" si="200"/>
        <v>0</v>
      </c>
      <c r="Y111" s="27">
        <f t="shared" si="200"/>
        <v>0</v>
      </c>
      <c r="Z111" s="27">
        <f t="shared" si="200"/>
        <v>0</v>
      </c>
      <c r="AA111" s="27">
        <f t="shared" si="200"/>
        <v>0</v>
      </c>
      <c r="AB111" s="27">
        <f t="shared" si="200"/>
        <v>0</v>
      </c>
      <c r="AC111" s="27">
        <f t="shared" si="200"/>
        <v>0</v>
      </c>
      <c r="AD111" s="27">
        <f t="shared" si="200"/>
        <v>0</v>
      </c>
      <c r="AE111" s="27">
        <f t="shared" si="200"/>
        <v>6207039</v>
      </c>
      <c r="AF111" s="27">
        <f t="shared" si="200"/>
        <v>0</v>
      </c>
      <c r="AG111" s="27">
        <f t="shared" si="200"/>
        <v>0</v>
      </c>
      <c r="AH111" s="27">
        <f t="shared" si="200"/>
        <v>0</v>
      </c>
      <c r="AI111" s="27">
        <f t="shared" si="200"/>
        <v>0</v>
      </c>
      <c r="AJ111" s="27">
        <f t="shared" si="200"/>
        <v>0</v>
      </c>
      <c r="AK111" s="27">
        <f t="shared" si="200"/>
        <v>0</v>
      </c>
      <c r="AL111" s="27">
        <f t="shared" si="200"/>
        <v>0</v>
      </c>
      <c r="AM111" s="27">
        <f t="shared" si="200"/>
        <v>0</v>
      </c>
      <c r="AN111" s="27">
        <f t="shared" si="200"/>
        <v>0</v>
      </c>
      <c r="AO111" s="27">
        <f t="shared" si="200"/>
        <v>0</v>
      </c>
      <c r="AP111" s="27">
        <f t="shared" si="200"/>
        <v>0</v>
      </c>
      <c r="AQ111" s="27">
        <f t="shared" si="200"/>
        <v>0</v>
      </c>
      <c r="AR111" s="27">
        <f t="shared" si="200"/>
        <v>0</v>
      </c>
      <c r="AS111" s="27">
        <f t="shared" si="200"/>
        <v>0</v>
      </c>
      <c r="AT111" s="27"/>
      <c r="AU111" s="27"/>
      <c r="AV111" s="27">
        <f>SUM(AV112+AV115+AV117+AV120)</f>
        <v>0</v>
      </c>
      <c r="AW111" s="27">
        <f>SUM(AW112+AW115+AW117+AW120)</f>
        <v>0</v>
      </c>
      <c r="AX111" s="27">
        <f>SUM(AX112+AX115+AX117+AX120)</f>
        <v>0</v>
      </c>
      <c r="AY111" s="27"/>
      <c r="AZ111" s="27">
        <f t="shared" ref="AZ111:CM111" si="201">SUM(AZ112+AZ115+AZ117+AZ120)</f>
        <v>6207039</v>
      </c>
      <c r="BA111" s="27">
        <f t="shared" si="201"/>
        <v>27163340</v>
      </c>
      <c r="BB111" s="27">
        <f t="shared" si="201"/>
        <v>24757489</v>
      </c>
      <c r="BC111" s="27">
        <f t="shared" si="201"/>
        <v>0</v>
      </c>
      <c r="BD111" s="27">
        <f t="shared" si="201"/>
        <v>6033387</v>
      </c>
      <c r="BE111" s="27">
        <f t="shared" si="201"/>
        <v>18724102</v>
      </c>
      <c r="BF111" s="27">
        <f t="shared" si="201"/>
        <v>0</v>
      </c>
      <c r="BG111" s="27">
        <f t="shared" si="201"/>
        <v>0</v>
      </c>
      <c r="BH111" s="27">
        <f t="shared" si="201"/>
        <v>0</v>
      </c>
      <c r="BI111" s="27">
        <f t="shared" si="201"/>
        <v>0</v>
      </c>
      <c r="BJ111" s="27">
        <f t="shared" si="201"/>
        <v>0</v>
      </c>
      <c r="BK111" s="27">
        <f t="shared" si="201"/>
        <v>2405851</v>
      </c>
      <c r="BL111" s="27">
        <f t="shared" si="201"/>
        <v>0</v>
      </c>
      <c r="BM111" s="27">
        <f t="shared" si="201"/>
        <v>2405851</v>
      </c>
      <c r="BN111" s="27">
        <f t="shared" si="201"/>
        <v>0</v>
      </c>
      <c r="BO111" s="27">
        <f t="shared" si="201"/>
        <v>0</v>
      </c>
      <c r="BP111" s="27">
        <f t="shared" si="201"/>
        <v>0</v>
      </c>
      <c r="BQ111" s="27">
        <f t="shared" si="201"/>
        <v>0</v>
      </c>
      <c r="BR111" s="27">
        <f t="shared" si="201"/>
        <v>0</v>
      </c>
      <c r="BS111" s="27">
        <f t="shared" si="201"/>
        <v>0</v>
      </c>
      <c r="BT111" s="27">
        <f t="shared" si="201"/>
        <v>0</v>
      </c>
      <c r="BU111" s="27">
        <f t="shared" si="201"/>
        <v>0</v>
      </c>
      <c r="BV111" s="27">
        <f t="shared" si="201"/>
        <v>0</v>
      </c>
      <c r="BW111" s="27">
        <f t="shared" si="201"/>
        <v>0</v>
      </c>
      <c r="BX111" s="27">
        <f t="shared" si="201"/>
        <v>0</v>
      </c>
      <c r="BY111" s="27">
        <f t="shared" si="201"/>
        <v>0</v>
      </c>
      <c r="BZ111" s="27">
        <f t="shared" si="201"/>
        <v>0</v>
      </c>
      <c r="CA111" s="27">
        <f t="shared" si="201"/>
        <v>0</v>
      </c>
      <c r="CB111" s="27">
        <f t="shared" si="201"/>
        <v>0</v>
      </c>
      <c r="CC111" s="27">
        <f t="shared" si="201"/>
        <v>0</v>
      </c>
      <c r="CD111" s="27">
        <f t="shared" si="201"/>
        <v>0</v>
      </c>
      <c r="CE111" s="27">
        <f t="shared" si="201"/>
        <v>0</v>
      </c>
      <c r="CF111" s="27">
        <f t="shared" si="201"/>
        <v>0</v>
      </c>
      <c r="CG111" s="27">
        <f t="shared" si="201"/>
        <v>0</v>
      </c>
      <c r="CH111" s="27">
        <f t="shared" si="201"/>
        <v>0</v>
      </c>
      <c r="CI111" s="27">
        <f t="shared" si="201"/>
        <v>0</v>
      </c>
      <c r="CJ111" s="27">
        <f t="shared" si="201"/>
        <v>0</v>
      </c>
      <c r="CK111" s="27">
        <f t="shared" si="201"/>
        <v>0</v>
      </c>
      <c r="CL111" s="27">
        <f t="shared" si="201"/>
        <v>0</v>
      </c>
      <c r="CM111" s="27">
        <f t="shared" si="201"/>
        <v>0</v>
      </c>
      <c r="CN111" s="27"/>
      <c r="CO111" s="27">
        <f>SUM(CO112+CO115+CO117+CO120)</f>
        <v>0</v>
      </c>
      <c r="CP111" s="27">
        <f t="shared" ref="CP111:CR111" si="202">SUM(CP112+CP115+CP117+CP120)</f>
        <v>0</v>
      </c>
      <c r="CQ111" s="27">
        <f t="shared" si="202"/>
        <v>0</v>
      </c>
      <c r="CR111" s="27">
        <f t="shared" si="202"/>
        <v>0</v>
      </c>
      <c r="CS111" s="27">
        <f>SUM(CS112+CS115+CS117+CS120)</f>
        <v>0</v>
      </c>
      <c r="CT111" s="27">
        <f>SUM(CT112+CT115+CT117+CT120)</f>
        <v>0</v>
      </c>
      <c r="CU111" s="27">
        <f>SUM(CU112+CU115+CU117+CU120)</f>
        <v>0</v>
      </c>
      <c r="CV111" s="60">
        <f>SUM(CV112+CV115+CV117+CV120)</f>
        <v>0</v>
      </c>
      <c r="CW111" s="57"/>
    </row>
    <row r="112" spans="1:101" ht="31.2" x14ac:dyDescent="0.3">
      <c r="A112" s="104" t="s">
        <v>178</v>
      </c>
      <c r="B112" s="16" t="s">
        <v>1</v>
      </c>
      <c r="C112" s="17" t="s">
        <v>528</v>
      </c>
      <c r="D112" s="18">
        <f>SUM(D113:D114)</f>
        <v>8439238</v>
      </c>
      <c r="E112" s="18">
        <f t="shared" ref="E112:BP112" si="203">SUM(E113:E114)</f>
        <v>8439238</v>
      </c>
      <c r="F112" s="18">
        <f t="shared" si="203"/>
        <v>0</v>
      </c>
      <c r="G112" s="18">
        <f t="shared" si="203"/>
        <v>0</v>
      </c>
      <c r="H112" s="18">
        <f t="shared" si="203"/>
        <v>0</v>
      </c>
      <c r="I112" s="18">
        <f t="shared" si="203"/>
        <v>0</v>
      </c>
      <c r="J112" s="18">
        <f t="shared" si="203"/>
        <v>0</v>
      </c>
      <c r="K112" s="18">
        <f t="shared" si="203"/>
        <v>0</v>
      </c>
      <c r="L112" s="18">
        <f t="shared" si="203"/>
        <v>0</v>
      </c>
      <c r="M112" s="18">
        <f t="shared" si="203"/>
        <v>0</v>
      </c>
      <c r="N112" s="18">
        <f t="shared" si="203"/>
        <v>0</v>
      </c>
      <c r="O112" s="18">
        <f t="shared" si="203"/>
        <v>0</v>
      </c>
      <c r="P112" s="18">
        <f t="shared" si="203"/>
        <v>0</v>
      </c>
      <c r="Q112" s="18">
        <f t="shared" si="203"/>
        <v>0</v>
      </c>
      <c r="R112" s="18">
        <f t="shared" si="203"/>
        <v>0</v>
      </c>
      <c r="S112" s="18">
        <f t="shared" si="203"/>
        <v>0</v>
      </c>
      <c r="T112" s="18">
        <f t="shared" si="203"/>
        <v>0</v>
      </c>
      <c r="U112" s="18">
        <f t="shared" si="203"/>
        <v>0</v>
      </c>
      <c r="V112" s="18">
        <f t="shared" si="203"/>
        <v>0</v>
      </c>
      <c r="W112" s="18">
        <f t="shared" si="203"/>
        <v>0</v>
      </c>
      <c r="X112" s="18">
        <f t="shared" si="203"/>
        <v>0</v>
      </c>
      <c r="Y112" s="18">
        <f t="shared" si="203"/>
        <v>0</v>
      </c>
      <c r="Z112" s="18">
        <f t="shared" si="203"/>
        <v>0</v>
      </c>
      <c r="AA112" s="18">
        <f t="shared" si="203"/>
        <v>0</v>
      </c>
      <c r="AB112" s="18">
        <f t="shared" si="203"/>
        <v>0</v>
      </c>
      <c r="AC112" s="18">
        <f t="shared" si="203"/>
        <v>0</v>
      </c>
      <c r="AD112" s="18">
        <f t="shared" si="203"/>
        <v>0</v>
      </c>
      <c r="AE112" s="18">
        <f t="shared" si="203"/>
        <v>0</v>
      </c>
      <c r="AF112" s="18">
        <f t="shared" si="203"/>
        <v>0</v>
      </c>
      <c r="AG112" s="18">
        <f t="shared" si="203"/>
        <v>0</v>
      </c>
      <c r="AH112" s="18">
        <f t="shared" si="203"/>
        <v>0</v>
      </c>
      <c r="AI112" s="18">
        <f t="shared" si="203"/>
        <v>0</v>
      </c>
      <c r="AJ112" s="18">
        <f t="shared" si="203"/>
        <v>0</v>
      </c>
      <c r="AK112" s="18">
        <f t="shared" si="203"/>
        <v>0</v>
      </c>
      <c r="AL112" s="18">
        <f t="shared" si="203"/>
        <v>0</v>
      </c>
      <c r="AM112" s="18">
        <f t="shared" si="203"/>
        <v>0</v>
      </c>
      <c r="AN112" s="18">
        <f t="shared" si="203"/>
        <v>0</v>
      </c>
      <c r="AO112" s="18">
        <f t="shared" si="203"/>
        <v>0</v>
      </c>
      <c r="AP112" s="18">
        <f t="shared" si="203"/>
        <v>0</v>
      </c>
      <c r="AQ112" s="18">
        <f t="shared" si="203"/>
        <v>0</v>
      </c>
      <c r="AR112" s="18">
        <f t="shared" si="203"/>
        <v>0</v>
      </c>
      <c r="AS112" s="18">
        <f t="shared" si="203"/>
        <v>0</v>
      </c>
      <c r="AT112" s="18">
        <f t="shared" si="203"/>
        <v>0</v>
      </c>
      <c r="AU112" s="18">
        <f t="shared" si="203"/>
        <v>0</v>
      </c>
      <c r="AV112" s="18">
        <f t="shared" si="203"/>
        <v>0</v>
      </c>
      <c r="AW112" s="18">
        <f t="shared" si="203"/>
        <v>0</v>
      </c>
      <c r="AX112" s="18">
        <f t="shared" si="203"/>
        <v>0</v>
      </c>
      <c r="AY112" s="18"/>
      <c r="AZ112" s="18">
        <f t="shared" si="203"/>
        <v>0</v>
      </c>
      <c r="BA112" s="18">
        <f t="shared" si="203"/>
        <v>8439238</v>
      </c>
      <c r="BB112" s="18">
        <f t="shared" si="203"/>
        <v>6033387</v>
      </c>
      <c r="BC112" s="18">
        <f t="shared" si="203"/>
        <v>0</v>
      </c>
      <c r="BD112" s="18">
        <f t="shared" si="203"/>
        <v>6033387</v>
      </c>
      <c r="BE112" s="18">
        <f t="shared" si="203"/>
        <v>0</v>
      </c>
      <c r="BF112" s="18">
        <f t="shared" si="203"/>
        <v>0</v>
      </c>
      <c r="BG112" s="18">
        <f t="shared" si="203"/>
        <v>0</v>
      </c>
      <c r="BH112" s="18">
        <f t="shared" si="203"/>
        <v>0</v>
      </c>
      <c r="BI112" s="18">
        <f t="shared" si="203"/>
        <v>0</v>
      </c>
      <c r="BJ112" s="18">
        <f t="shared" ref="BJ112" si="204">SUM(BJ113:BJ114)</f>
        <v>0</v>
      </c>
      <c r="BK112" s="18">
        <f t="shared" si="203"/>
        <v>2405851</v>
      </c>
      <c r="BL112" s="18">
        <f t="shared" si="203"/>
        <v>0</v>
      </c>
      <c r="BM112" s="18">
        <f t="shared" si="203"/>
        <v>2405851</v>
      </c>
      <c r="BN112" s="18">
        <f t="shared" si="203"/>
        <v>0</v>
      </c>
      <c r="BO112" s="18">
        <f t="shared" si="203"/>
        <v>0</v>
      </c>
      <c r="BP112" s="18">
        <f t="shared" si="203"/>
        <v>0</v>
      </c>
      <c r="BQ112" s="18">
        <f t="shared" ref="BQ112:CV112" si="205">SUM(BQ113:BQ114)</f>
        <v>0</v>
      </c>
      <c r="BR112" s="18">
        <f t="shared" si="205"/>
        <v>0</v>
      </c>
      <c r="BS112" s="18">
        <f t="shared" si="205"/>
        <v>0</v>
      </c>
      <c r="BT112" s="18">
        <f t="shared" si="205"/>
        <v>0</v>
      </c>
      <c r="BU112" s="18">
        <f t="shared" si="205"/>
        <v>0</v>
      </c>
      <c r="BV112" s="18">
        <f t="shared" si="205"/>
        <v>0</v>
      </c>
      <c r="BW112" s="18">
        <f t="shared" si="205"/>
        <v>0</v>
      </c>
      <c r="BX112" s="18">
        <f t="shared" si="205"/>
        <v>0</v>
      </c>
      <c r="BY112" s="18">
        <f t="shared" si="205"/>
        <v>0</v>
      </c>
      <c r="BZ112" s="18">
        <f t="shared" si="205"/>
        <v>0</v>
      </c>
      <c r="CA112" s="18">
        <f t="shared" si="205"/>
        <v>0</v>
      </c>
      <c r="CB112" s="18">
        <f t="shared" si="205"/>
        <v>0</v>
      </c>
      <c r="CC112" s="18">
        <f t="shared" si="205"/>
        <v>0</v>
      </c>
      <c r="CD112" s="18">
        <f t="shared" si="205"/>
        <v>0</v>
      </c>
      <c r="CE112" s="18">
        <f t="shared" si="205"/>
        <v>0</v>
      </c>
      <c r="CF112" s="18">
        <f t="shared" si="205"/>
        <v>0</v>
      </c>
      <c r="CG112" s="18">
        <f t="shared" ref="CG112:CH112" si="206">SUM(CG113:CG114)</f>
        <v>0</v>
      </c>
      <c r="CH112" s="18">
        <f t="shared" si="206"/>
        <v>0</v>
      </c>
      <c r="CI112" s="18">
        <f t="shared" si="205"/>
        <v>0</v>
      </c>
      <c r="CJ112" s="18">
        <f t="shared" ref="CJ112" si="207">SUM(CJ113:CJ114)</f>
        <v>0</v>
      </c>
      <c r="CK112" s="18">
        <f t="shared" si="205"/>
        <v>0</v>
      </c>
      <c r="CL112" s="18">
        <f t="shared" ref="CL112" si="208">SUM(CL113:CL114)</f>
        <v>0</v>
      </c>
      <c r="CM112" s="18">
        <f t="shared" si="205"/>
        <v>0</v>
      </c>
      <c r="CN112" s="18">
        <f t="shared" si="205"/>
        <v>0</v>
      </c>
      <c r="CO112" s="18">
        <f t="shared" si="205"/>
        <v>0</v>
      </c>
      <c r="CP112" s="74"/>
      <c r="CQ112" s="74"/>
      <c r="CR112" s="74"/>
      <c r="CS112" s="18">
        <f t="shared" si="205"/>
        <v>0</v>
      </c>
      <c r="CT112" s="18">
        <f t="shared" si="205"/>
        <v>0</v>
      </c>
      <c r="CU112" s="18">
        <f t="shared" si="205"/>
        <v>0</v>
      </c>
      <c r="CV112" s="46">
        <f t="shared" si="205"/>
        <v>0</v>
      </c>
      <c r="CW112" s="57"/>
    </row>
    <row r="113" spans="1:101" ht="15.6" x14ac:dyDescent="0.3">
      <c r="A113" s="105" t="s">
        <v>1</v>
      </c>
      <c r="B113" s="21" t="s">
        <v>54</v>
      </c>
      <c r="C113" s="22" t="s">
        <v>179</v>
      </c>
      <c r="D113" s="19">
        <f>SUM(E113+BZ113+CS113)</f>
        <v>6033387</v>
      </c>
      <c r="E113" s="19">
        <f>SUM(F113+BA113)</f>
        <v>6033387</v>
      </c>
      <c r="F113" s="19">
        <f>SUM(G113+H113+I113+P113+S113+T113+U113+AE113+AD113)</f>
        <v>0</v>
      </c>
      <c r="G113" s="19">
        <v>0</v>
      </c>
      <c r="H113" s="19">
        <v>0</v>
      </c>
      <c r="I113" s="19">
        <f t="shared" si="110"/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f t="shared" si="111"/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f>SUM(V113:AC113)</f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f>SUM(AF113:AZ113)</f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/>
      <c r="AU113" s="19"/>
      <c r="AV113" s="19">
        <v>0</v>
      </c>
      <c r="AW113" s="19">
        <v>0</v>
      </c>
      <c r="AX113" s="19">
        <v>0</v>
      </c>
      <c r="AY113" s="19"/>
      <c r="AZ113" s="19">
        <v>0</v>
      </c>
      <c r="BA113" s="19">
        <f>SUM(BB113+BF113+BI113+BK113+BN113)</f>
        <v>6033387</v>
      </c>
      <c r="BB113" s="19">
        <f>SUM(BC113:BE113)</f>
        <v>6033387</v>
      </c>
      <c r="BC113" s="19">
        <v>0</v>
      </c>
      <c r="BD113" s="23">
        <v>6033387</v>
      </c>
      <c r="BE113" s="19">
        <v>0</v>
      </c>
      <c r="BF113" s="19">
        <f>SUM(BH113:BH113)</f>
        <v>0</v>
      </c>
      <c r="BG113" s="19">
        <v>0</v>
      </c>
      <c r="BH113" s="19">
        <v>0</v>
      </c>
      <c r="BI113" s="19">
        <v>0</v>
      </c>
      <c r="BJ113" s="19">
        <v>0</v>
      </c>
      <c r="BK113" s="19">
        <f>SUM(BL113)+BM113</f>
        <v>0</v>
      </c>
      <c r="BL113" s="19">
        <v>0</v>
      </c>
      <c r="BM113" s="19"/>
      <c r="BN113" s="19">
        <f>SUM(BO113:BY113)</f>
        <v>0</v>
      </c>
      <c r="BO113" s="19"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v>0</v>
      </c>
      <c r="BX113" s="19">
        <v>0</v>
      </c>
      <c r="BY113" s="19">
        <v>0</v>
      </c>
      <c r="BZ113" s="19">
        <f>SUM(CA113+CO113)</f>
        <v>0</v>
      </c>
      <c r="CA113" s="19">
        <f>SUM(CB113+CE113+CK113)</f>
        <v>0</v>
      </c>
      <c r="CB113" s="19">
        <f t="shared" si="113"/>
        <v>0</v>
      </c>
      <c r="CC113" s="19">
        <v>0</v>
      </c>
      <c r="CD113" s="19">
        <v>0</v>
      </c>
      <c r="CE113" s="19">
        <f>SUM(CF113:CJ113)</f>
        <v>0</v>
      </c>
      <c r="CF113" s="19">
        <v>0</v>
      </c>
      <c r="CG113" s="19">
        <v>0</v>
      </c>
      <c r="CH113" s="19">
        <v>0</v>
      </c>
      <c r="CI113" s="19">
        <v>0</v>
      </c>
      <c r="CJ113" s="19">
        <v>0</v>
      </c>
      <c r="CK113" s="19">
        <f>SUM(CL113:CN113)</f>
        <v>0</v>
      </c>
      <c r="CL113" s="19">
        <v>0</v>
      </c>
      <c r="CM113" s="19">
        <v>0</v>
      </c>
      <c r="CN113" s="19"/>
      <c r="CO113" s="19">
        <v>0</v>
      </c>
      <c r="CP113" s="75"/>
      <c r="CQ113" s="75"/>
      <c r="CR113" s="75"/>
      <c r="CS113" s="19">
        <f t="shared" si="114"/>
        <v>0</v>
      </c>
      <c r="CT113" s="19">
        <f t="shared" si="115"/>
        <v>0</v>
      </c>
      <c r="CU113" s="19">
        <v>0</v>
      </c>
      <c r="CV113" s="20">
        <v>0</v>
      </c>
      <c r="CW113" s="52"/>
    </row>
    <row r="114" spans="1:101" s="58" customFormat="1" ht="31.2" x14ac:dyDescent="0.3">
      <c r="A114" s="105" t="s">
        <v>1</v>
      </c>
      <c r="B114" s="21" t="s">
        <v>54</v>
      </c>
      <c r="C114" s="22" t="s">
        <v>433</v>
      </c>
      <c r="D114" s="19">
        <f>SUM(E114+BZ114+CS114)</f>
        <v>2405851</v>
      </c>
      <c r="E114" s="19">
        <f>SUM(F114+BA114)</f>
        <v>2405851</v>
      </c>
      <c r="F114" s="19">
        <f>SUM(G114+H114+I114+P114+S114+T114+U114+AE114+AD114)</f>
        <v>0</v>
      </c>
      <c r="G114" s="19">
        <v>0</v>
      </c>
      <c r="H114" s="19">
        <v>0</v>
      </c>
      <c r="I114" s="19">
        <f t="shared" ref="I114" si="209">SUM(J114:O114)</f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ref="P114" si="210">SUM(Q114:R114)</f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f>SUM(AF114:AZ114)</f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/>
      <c r="AU114" s="19"/>
      <c r="AV114" s="19">
        <v>0</v>
      </c>
      <c r="AW114" s="19">
        <v>0</v>
      </c>
      <c r="AX114" s="19">
        <v>0</v>
      </c>
      <c r="AY114" s="19"/>
      <c r="AZ114" s="19">
        <v>0</v>
      </c>
      <c r="BA114" s="19">
        <f>SUM(BB114+BF114+BI114+BK114+BN114)</f>
        <v>2405851</v>
      </c>
      <c r="BB114" s="19">
        <f>SUM(BC114:BE114)</f>
        <v>0</v>
      </c>
      <c r="BC114" s="19">
        <v>0</v>
      </c>
      <c r="BD114" s="19"/>
      <c r="BE114" s="19">
        <v>0</v>
      </c>
      <c r="BF114" s="19">
        <f>SUM(BH114:BH114)</f>
        <v>0</v>
      </c>
      <c r="BG114" s="19">
        <v>0</v>
      </c>
      <c r="BH114" s="19">
        <v>0</v>
      </c>
      <c r="BI114" s="19">
        <v>0</v>
      </c>
      <c r="BJ114" s="19">
        <v>0</v>
      </c>
      <c r="BK114" s="19">
        <f>SUM(BL114:BM114)</f>
        <v>2405851</v>
      </c>
      <c r="BL114" s="19">
        <v>0</v>
      </c>
      <c r="BM114" s="23">
        <v>2405851</v>
      </c>
      <c r="BN114" s="19">
        <f>SUM(BO114:BY114)</f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f>SUM(CA114+CO114)</f>
        <v>0</v>
      </c>
      <c r="CA114" s="19">
        <f>SUM(CB114+CE114+CK114)</f>
        <v>0</v>
      </c>
      <c r="CB114" s="19">
        <f t="shared" ref="CB114" si="211">SUM(CC114:CD114)</f>
        <v>0</v>
      </c>
      <c r="CC114" s="19">
        <v>0</v>
      </c>
      <c r="CD114" s="19">
        <v>0</v>
      </c>
      <c r="CE114" s="19">
        <f>SUM(CF114:CJ114)</f>
        <v>0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f>SUM(CL114:CN114)</f>
        <v>0</v>
      </c>
      <c r="CL114" s="19">
        <v>0</v>
      </c>
      <c r="CM114" s="19">
        <v>0</v>
      </c>
      <c r="CN114" s="19"/>
      <c r="CO114" s="19">
        <v>0</v>
      </c>
      <c r="CP114" s="75"/>
      <c r="CQ114" s="75"/>
      <c r="CR114" s="75"/>
      <c r="CS114" s="19">
        <f t="shared" ref="CS114" si="212">SUM(CT114)</f>
        <v>0</v>
      </c>
      <c r="CT114" s="19">
        <f t="shared" ref="CT114" si="213">SUM(CU114:CV114)</f>
        <v>0</v>
      </c>
      <c r="CU114" s="19">
        <v>0</v>
      </c>
      <c r="CV114" s="20">
        <v>0</v>
      </c>
      <c r="CW114" s="52"/>
    </row>
    <row r="115" spans="1:101" ht="15.6" x14ac:dyDescent="0.3">
      <c r="A115" s="104" t="s">
        <v>180</v>
      </c>
      <c r="B115" s="16" t="s">
        <v>1</v>
      </c>
      <c r="C115" s="17" t="s">
        <v>181</v>
      </c>
      <c r="D115" s="18">
        <f t="shared" ref="D115:AX115" si="214">SUM(D116:D116)</f>
        <v>18724102</v>
      </c>
      <c r="E115" s="18">
        <f t="shared" si="214"/>
        <v>18724102</v>
      </c>
      <c r="F115" s="18">
        <f t="shared" si="214"/>
        <v>0</v>
      </c>
      <c r="G115" s="18">
        <f t="shared" si="214"/>
        <v>0</v>
      </c>
      <c r="H115" s="18">
        <f t="shared" si="214"/>
        <v>0</v>
      </c>
      <c r="I115" s="18">
        <f t="shared" si="214"/>
        <v>0</v>
      </c>
      <c r="J115" s="18">
        <f t="shared" si="214"/>
        <v>0</v>
      </c>
      <c r="K115" s="18">
        <f t="shared" si="214"/>
        <v>0</v>
      </c>
      <c r="L115" s="18">
        <f t="shared" si="214"/>
        <v>0</v>
      </c>
      <c r="M115" s="18">
        <f t="shared" si="214"/>
        <v>0</v>
      </c>
      <c r="N115" s="18">
        <f t="shared" si="214"/>
        <v>0</v>
      </c>
      <c r="O115" s="18">
        <f t="shared" si="214"/>
        <v>0</v>
      </c>
      <c r="P115" s="18">
        <f t="shared" si="214"/>
        <v>0</v>
      </c>
      <c r="Q115" s="18">
        <f t="shared" si="214"/>
        <v>0</v>
      </c>
      <c r="R115" s="18">
        <f t="shared" si="214"/>
        <v>0</v>
      </c>
      <c r="S115" s="18">
        <f t="shared" si="214"/>
        <v>0</v>
      </c>
      <c r="T115" s="18">
        <f t="shared" si="214"/>
        <v>0</v>
      </c>
      <c r="U115" s="18">
        <f t="shared" si="214"/>
        <v>0</v>
      </c>
      <c r="V115" s="18">
        <f t="shared" si="214"/>
        <v>0</v>
      </c>
      <c r="W115" s="18">
        <f t="shared" si="214"/>
        <v>0</v>
      </c>
      <c r="X115" s="18">
        <f t="shared" si="214"/>
        <v>0</v>
      </c>
      <c r="Y115" s="18">
        <f t="shared" si="214"/>
        <v>0</v>
      </c>
      <c r="Z115" s="18">
        <f t="shared" si="214"/>
        <v>0</v>
      </c>
      <c r="AA115" s="18">
        <f t="shared" si="214"/>
        <v>0</v>
      </c>
      <c r="AB115" s="18">
        <f t="shared" si="214"/>
        <v>0</v>
      </c>
      <c r="AC115" s="18">
        <f t="shared" si="214"/>
        <v>0</v>
      </c>
      <c r="AD115" s="18">
        <f t="shared" si="214"/>
        <v>0</v>
      </c>
      <c r="AE115" s="18">
        <f t="shared" si="214"/>
        <v>0</v>
      </c>
      <c r="AF115" s="18">
        <f t="shared" si="214"/>
        <v>0</v>
      </c>
      <c r="AG115" s="18">
        <f t="shared" si="214"/>
        <v>0</v>
      </c>
      <c r="AH115" s="18">
        <f t="shared" si="214"/>
        <v>0</v>
      </c>
      <c r="AI115" s="18">
        <f t="shared" si="214"/>
        <v>0</v>
      </c>
      <c r="AJ115" s="18">
        <f t="shared" si="214"/>
        <v>0</v>
      </c>
      <c r="AK115" s="18">
        <f t="shared" si="214"/>
        <v>0</v>
      </c>
      <c r="AL115" s="18">
        <f t="shared" si="214"/>
        <v>0</v>
      </c>
      <c r="AM115" s="18">
        <f t="shared" si="214"/>
        <v>0</v>
      </c>
      <c r="AN115" s="18">
        <f t="shared" si="214"/>
        <v>0</v>
      </c>
      <c r="AO115" s="18">
        <f t="shared" si="214"/>
        <v>0</v>
      </c>
      <c r="AP115" s="18">
        <f t="shared" si="214"/>
        <v>0</v>
      </c>
      <c r="AQ115" s="18">
        <f t="shared" si="214"/>
        <v>0</v>
      </c>
      <c r="AR115" s="18">
        <f t="shared" si="214"/>
        <v>0</v>
      </c>
      <c r="AS115" s="18">
        <f t="shared" si="214"/>
        <v>0</v>
      </c>
      <c r="AT115" s="18">
        <f t="shared" si="214"/>
        <v>0</v>
      </c>
      <c r="AU115" s="18">
        <f t="shared" si="214"/>
        <v>0</v>
      </c>
      <c r="AV115" s="18">
        <f t="shared" si="214"/>
        <v>0</v>
      </c>
      <c r="AW115" s="18">
        <f t="shared" si="214"/>
        <v>0</v>
      </c>
      <c r="AX115" s="18">
        <f t="shared" si="214"/>
        <v>0</v>
      </c>
      <c r="AY115" s="18"/>
      <c r="AZ115" s="18">
        <f t="shared" ref="AZ115:CV115" si="215">SUM(AZ116:AZ116)</f>
        <v>0</v>
      </c>
      <c r="BA115" s="18">
        <f t="shared" si="215"/>
        <v>18724102</v>
      </c>
      <c r="BB115" s="18">
        <f t="shared" si="215"/>
        <v>18724102</v>
      </c>
      <c r="BC115" s="18">
        <f t="shared" si="215"/>
        <v>0</v>
      </c>
      <c r="BD115" s="18">
        <f t="shared" si="215"/>
        <v>0</v>
      </c>
      <c r="BE115" s="18">
        <f t="shared" si="215"/>
        <v>18724102</v>
      </c>
      <c r="BF115" s="18">
        <f t="shared" si="215"/>
        <v>0</v>
      </c>
      <c r="BG115" s="18">
        <f t="shared" si="215"/>
        <v>0</v>
      </c>
      <c r="BH115" s="18">
        <f t="shared" si="215"/>
        <v>0</v>
      </c>
      <c r="BI115" s="18">
        <f t="shared" si="215"/>
        <v>0</v>
      </c>
      <c r="BJ115" s="18">
        <f t="shared" si="215"/>
        <v>0</v>
      </c>
      <c r="BK115" s="18">
        <f t="shared" si="215"/>
        <v>0</v>
      </c>
      <c r="BL115" s="18">
        <f t="shared" si="215"/>
        <v>0</v>
      </c>
      <c r="BM115" s="18">
        <f t="shared" si="215"/>
        <v>0</v>
      </c>
      <c r="BN115" s="18">
        <f t="shared" si="215"/>
        <v>0</v>
      </c>
      <c r="BO115" s="18">
        <f t="shared" si="215"/>
        <v>0</v>
      </c>
      <c r="BP115" s="18">
        <f t="shared" si="215"/>
        <v>0</v>
      </c>
      <c r="BQ115" s="18">
        <f t="shared" si="215"/>
        <v>0</v>
      </c>
      <c r="BR115" s="18">
        <f t="shared" si="215"/>
        <v>0</v>
      </c>
      <c r="BS115" s="18">
        <f t="shared" si="215"/>
        <v>0</v>
      </c>
      <c r="BT115" s="18">
        <f t="shared" si="215"/>
        <v>0</v>
      </c>
      <c r="BU115" s="18">
        <f t="shared" si="215"/>
        <v>0</v>
      </c>
      <c r="BV115" s="18">
        <f t="shared" si="215"/>
        <v>0</v>
      </c>
      <c r="BW115" s="18">
        <f t="shared" si="215"/>
        <v>0</v>
      </c>
      <c r="BX115" s="18">
        <f t="shared" si="215"/>
        <v>0</v>
      </c>
      <c r="BY115" s="18">
        <f t="shared" si="215"/>
        <v>0</v>
      </c>
      <c r="BZ115" s="18">
        <f t="shared" si="215"/>
        <v>0</v>
      </c>
      <c r="CA115" s="18">
        <f t="shared" si="215"/>
        <v>0</v>
      </c>
      <c r="CB115" s="18">
        <f t="shared" si="215"/>
        <v>0</v>
      </c>
      <c r="CC115" s="18">
        <f t="shared" si="215"/>
        <v>0</v>
      </c>
      <c r="CD115" s="18">
        <f t="shared" si="215"/>
        <v>0</v>
      </c>
      <c r="CE115" s="18">
        <f t="shared" si="215"/>
        <v>0</v>
      </c>
      <c r="CF115" s="18">
        <f t="shared" si="215"/>
        <v>0</v>
      </c>
      <c r="CG115" s="18">
        <f t="shared" si="215"/>
        <v>0</v>
      </c>
      <c r="CH115" s="18">
        <f t="shared" si="215"/>
        <v>0</v>
      </c>
      <c r="CI115" s="18">
        <f t="shared" si="215"/>
        <v>0</v>
      </c>
      <c r="CJ115" s="18">
        <f t="shared" si="215"/>
        <v>0</v>
      </c>
      <c r="CK115" s="18">
        <f t="shared" si="215"/>
        <v>0</v>
      </c>
      <c r="CL115" s="18">
        <f t="shared" si="215"/>
        <v>0</v>
      </c>
      <c r="CM115" s="18">
        <f t="shared" si="215"/>
        <v>0</v>
      </c>
      <c r="CN115" s="18">
        <f t="shared" si="215"/>
        <v>0</v>
      </c>
      <c r="CO115" s="18">
        <f t="shared" si="215"/>
        <v>0</v>
      </c>
      <c r="CP115" s="74"/>
      <c r="CQ115" s="74"/>
      <c r="CR115" s="74"/>
      <c r="CS115" s="18">
        <f t="shared" si="215"/>
        <v>0</v>
      </c>
      <c r="CT115" s="18">
        <f t="shared" si="215"/>
        <v>0</v>
      </c>
      <c r="CU115" s="18">
        <f t="shared" si="215"/>
        <v>0</v>
      </c>
      <c r="CV115" s="46">
        <f t="shared" si="215"/>
        <v>0</v>
      </c>
      <c r="CW115" s="57"/>
    </row>
    <row r="116" spans="1:101" s="58" customFormat="1" ht="31.2" x14ac:dyDescent="0.3">
      <c r="A116" s="105"/>
      <c r="B116" s="21" t="s">
        <v>78</v>
      </c>
      <c r="C116" s="32" t="s">
        <v>182</v>
      </c>
      <c r="D116" s="19">
        <f>SUM(E116+BZ116+CS116)</f>
        <v>18724102</v>
      </c>
      <c r="E116" s="19">
        <f>SUM(F116+BA116)</f>
        <v>18724102</v>
      </c>
      <c r="F116" s="19">
        <f>SUM(G116+H116+I116+P116+S116+T116+U116+AE116+AD116)</f>
        <v>0</v>
      </c>
      <c r="G116" s="19">
        <v>0</v>
      </c>
      <c r="H116" s="19">
        <v>0</v>
      </c>
      <c r="I116" s="19">
        <f t="shared" ref="I116" si="216">SUM(J116:O116)</f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f t="shared" ref="P116" si="217">SUM(Q116:R116)</f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f>SUM(V116:AC116)</f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v>0</v>
      </c>
      <c r="AE116" s="19">
        <f>SUM(AF116:AZ116)</f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/>
      <c r="AU116" s="19"/>
      <c r="AV116" s="19">
        <v>0</v>
      </c>
      <c r="AW116" s="19">
        <v>0</v>
      </c>
      <c r="AX116" s="19">
        <v>0</v>
      </c>
      <c r="AY116" s="19"/>
      <c r="AZ116" s="19">
        <v>0</v>
      </c>
      <c r="BA116" s="19">
        <f>SUM(BB116+BF116+BI116+BK116+BN116)</f>
        <v>18724102</v>
      </c>
      <c r="BB116" s="19">
        <f>SUM(BC116:BE116)</f>
        <v>18724102</v>
      </c>
      <c r="BC116" s="19">
        <v>0</v>
      </c>
      <c r="BD116" s="19">
        <v>0</v>
      </c>
      <c r="BE116" s="23">
        <v>18724102</v>
      </c>
      <c r="BF116" s="19">
        <f>SUM(BH116:BH116)</f>
        <v>0</v>
      </c>
      <c r="BG116" s="19">
        <v>0</v>
      </c>
      <c r="BH116" s="19">
        <v>0</v>
      </c>
      <c r="BI116" s="19">
        <v>0</v>
      </c>
      <c r="BJ116" s="19">
        <v>0</v>
      </c>
      <c r="BK116" s="19">
        <f t="shared" ref="BK116" si="218">SUM(BL116)</f>
        <v>0</v>
      </c>
      <c r="BL116" s="19">
        <v>0</v>
      </c>
      <c r="BM116" s="19">
        <v>0</v>
      </c>
      <c r="BN116" s="19">
        <f>SUM(BO116:BY116)</f>
        <v>0</v>
      </c>
      <c r="BO116" s="19">
        <v>0</v>
      </c>
      <c r="BP116" s="19">
        <v>0</v>
      </c>
      <c r="BQ116" s="19">
        <v>0</v>
      </c>
      <c r="BR116" s="19">
        <v>0</v>
      </c>
      <c r="BS116" s="19">
        <v>0</v>
      </c>
      <c r="BT116" s="19">
        <v>0</v>
      </c>
      <c r="BU116" s="19">
        <v>0</v>
      </c>
      <c r="BV116" s="19">
        <v>0</v>
      </c>
      <c r="BW116" s="19">
        <v>0</v>
      </c>
      <c r="BX116" s="19">
        <v>0</v>
      </c>
      <c r="BY116" s="19">
        <v>0</v>
      </c>
      <c r="BZ116" s="19">
        <f>SUM(CA116+CO116)</f>
        <v>0</v>
      </c>
      <c r="CA116" s="19">
        <f>SUM(CB116+CE116+CK116)</f>
        <v>0</v>
      </c>
      <c r="CB116" s="19">
        <f t="shared" ref="CB116" si="219">SUM(CC116:CD116)</f>
        <v>0</v>
      </c>
      <c r="CC116" s="19">
        <v>0</v>
      </c>
      <c r="CD116" s="19">
        <v>0</v>
      </c>
      <c r="CE116" s="19">
        <f>SUM(CF116:CJ116)</f>
        <v>0</v>
      </c>
      <c r="CF116" s="19">
        <v>0</v>
      </c>
      <c r="CG116" s="19">
        <v>0</v>
      </c>
      <c r="CH116" s="19">
        <v>0</v>
      </c>
      <c r="CI116" s="19">
        <v>0</v>
      </c>
      <c r="CJ116" s="19">
        <v>0</v>
      </c>
      <c r="CK116" s="19">
        <f>SUM(CL116:CN116)</f>
        <v>0</v>
      </c>
      <c r="CL116" s="19">
        <v>0</v>
      </c>
      <c r="CM116" s="19">
        <v>0</v>
      </c>
      <c r="CN116" s="19"/>
      <c r="CO116" s="19">
        <v>0</v>
      </c>
      <c r="CP116" s="75"/>
      <c r="CQ116" s="75"/>
      <c r="CR116" s="75"/>
      <c r="CS116" s="19">
        <f t="shared" ref="CS116" si="220">SUM(CT116)</f>
        <v>0</v>
      </c>
      <c r="CT116" s="19">
        <f t="shared" ref="CT116" si="221">SUM(CU116:CV116)</f>
        <v>0</v>
      </c>
      <c r="CU116" s="19">
        <v>0</v>
      </c>
      <c r="CV116" s="20">
        <v>0</v>
      </c>
      <c r="CW116" s="52"/>
    </row>
    <row r="117" spans="1:101" ht="15.6" x14ac:dyDescent="0.3">
      <c r="A117" s="104" t="s">
        <v>183</v>
      </c>
      <c r="B117" s="16" t="s">
        <v>1</v>
      </c>
      <c r="C117" s="17" t="s">
        <v>184</v>
      </c>
      <c r="D117" s="18">
        <f t="shared" ref="D117:AI117" si="222">SUM(D118:D119)</f>
        <v>4988370</v>
      </c>
      <c r="E117" s="18">
        <f t="shared" si="222"/>
        <v>4988370</v>
      </c>
      <c r="F117" s="18">
        <f t="shared" si="222"/>
        <v>4988370</v>
      </c>
      <c r="G117" s="18">
        <f t="shared" si="222"/>
        <v>0</v>
      </c>
      <c r="H117" s="18">
        <f t="shared" si="222"/>
        <v>0</v>
      </c>
      <c r="I117" s="18">
        <f t="shared" si="222"/>
        <v>0</v>
      </c>
      <c r="J117" s="18">
        <f t="shared" si="222"/>
        <v>0</v>
      </c>
      <c r="K117" s="18">
        <f t="shared" si="222"/>
        <v>0</v>
      </c>
      <c r="L117" s="18">
        <f t="shared" si="222"/>
        <v>0</v>
      </c>
      <c r="M117" s="18">
        <f t="shared" si="222"/>
        <v>0</v>
      </c>
      <c r="N117" s="18">
        <f t="shared" si="222"/>
        <v>0</v>
      </c>
      <c r="O117" s="18">
        <f t="shared" si="222"/>
        <v>0</v>
      </c>
      <c r="P117" s="18">
        <f t="shared" si="222"/>
        <v>0</v>
      </c>
      <c r="Q117" s="18">
        <f t="shared" si="222"/>
        <v>0</v>
      </c>
      <c r="R117" s="18">
        <f t="shared" si="222"/>
        <v>0</v>
      </c>
      <c r="S117" s="18">
        <f t="shared" si="222"/>
        <v>0</v>
      </c>
      <c r="T117" s="18">
        <f t="shared" si="222"/>
        <v>0</v>
      </c>
      <c r="U117" s="18">
        <f t="shared" si="222"/>
        <v>0</v>
      </c>
      <c r="V117" s="18">
        <f t="shared" si="222"/>
        <v>0</v>
      </c>
      <c r="W117" s="18">
        <f t="shared" si="222"/>
        <v>0</v>
      </c>
      <c r="X117" s="18">
        <f t="shared" si="222"/>
        <v>0</v>
      </c>
      <c r="Y117" s="18">
        <f t="shared" si="222"/>
        <v>0</v>
      </c>
      <c r="Z117" s="18">
        <f t="shared" si="222"/>
        <v>0</v>
      </c>
      <c r="AA117" s="18">
        <f t="shared" si="222"/>
        <v>0</v>
      </c>
      <c r="AB117" s="18">
        <f t="shared" si="222"/>
        <v>0</v>
      </c>
      <c r="AC117" s="18">
        <f t="shared" si="222"/>
        <v>0</v>
      </c>
      <c r="AD117" s="18">
        <f t="shared" si="222"/>
        <v>0</v>
      </c>
      <c r="AE117" s="18">
        <f t="shared" si="222"/>
        <v>4988370</v>
      </c>
      <c r="AF117" s="18">
        <f t="shared" si="222"/>
        <v>0</v>
      </c>
      <c r="AG117" s="18">
        <f t="shared" si="222"/>
        <v>0</v>
      </c>
      <c r="AH117" s="18">
        <f t="shared" si="222"/>
        <v>0</v>
      </c>
      <c r="AI117" s="18">
        <f t="shared" si="222"/>
        <v>0</v>
      </c>
      <c r="AJ117" s="18">
        <f t="shared" ref="AJ117:BO117" si="223">SUM(AJ118:AJ119)</f>
        <v>0</v>
      </c>
      <c r="AK117" s="18">
        <f t="shared" si="223"/>
        <v>0</v>
      </c>
      <c r="AL117" s="18">
        <f t="shared" si="223"/>
        <v>0</v>
      </c>
      <c r="AM117" s="18">
        <f t="shared" si="223"/>
        <v>0</v>
      </c>
      <c r="AN117" s="18">
        <f t="shared" si="223"/>
        <v>0</v>
      </c>
      <c r="AO117" s="18">
        <f t="shared" si="223"/>
        <v>0</v>
      </c>
      <c r="AP117" s="18">
        <f t="shared" si="223"/>
        <v>0</v>
      </c>
      <c r="AQ117" s="18">
        <f t="shared" si="223"/>
        <v>0</v>
      </c>
      <c r="AR117" s="18">
        <f t="shared" si="223"/>
        <v>0</v>
      </c>
      <c r="AS117" s="18">
        <f t="shared" si="223"/>
        <v>0</v>
      </c>
      <c r="AT117" s="18">
        <f t="shared" si="223"/>
        <v>0</v>
      </c>
      <c r="AU117" s="18">
        <f t="shared" si="223"/>
        <v>0</v>
      </c>
      <c r="AV117" s="18">
        <f t="shared" si="223"/>
        <v>0</v>
      </c>
      <c r="AW117" s="18">
        <f t="shared" si="223"/>
        <v>0</v>
      </c>
      <c r="AX117" s="18">
        <f t="shared" si="223"/>
        <v>0</v>
      </c>
      <c r="AY117" s="18">
        <f t="shared" si="223"/>
        <v>0</v>
      </c>
      <c r="AZ117" s="18">
        <f t="shared" si="223"/>
        <v>4988370</v>
      </c>
      <c r="BA117" s="18">
        <f t="shared" si="223"/>
        <v>0</v>
      </c>
      <c r="BB117" s="18">
        <f t="shared" si="223"/>
        <v>0</v>
      </c>
      <c r="BC117" s="18">
        <f t="shared" si="223"/>
        <v>0</v>
      </c>
      <c r="BD117" s="18">
        <f t="shared" si="223"/>
        <v>0</v>
      </c>
      <c r="BE117" s="18">
        <f t="shared" si="223"/>
        <v>0</v>
      </c>
      <c r="BF117" s="18">
        <f t="shared" si="223"/>
        <v>0</v>
      </c>
      <c r="BG117" s="18">
        <f t="shared" si="223"/>
        <v>0</v>
      </c>
      <c r="BH117" s="18">
        <f t="shared" si="223"/>
        <v>0</v>
      </c>
      <c r="BI117" s="18">
        <f t="shared" si="223"/>
        <v>0</v>
      </c>
      <c r="BJ117" s="18">
        <f t="shared" si="223"/>
        <v>0</v>
      </c>
      <c r="BK117" s="18">
        <f t="shared" si="223"/>
        <v>0</v>
      </c>
      <c r="BL117" s="18">
        <f t="shared" si="223"/>
        <v>0</v>
      </c>
      <c r="BM117" s="18">
        <f t="shared" si="223"/>
        <v>0</v>
      </c>
      <c r="BN117" s="18">
        <f t="shared" si="223"/>
        <v>0</v>
      </c>
      <c r="BO117" s="18">
        <f t="shared" si="223"/>
        <v>0</v>
      </c>
      <c r="BP117" s="18">
        <f t="shared" ref="BP117:CV117" si="224">SUM(BP118:BP119)</f>
        <v>0</v>
      </c>
      <c r="BQ117" s="18">
        <f t="shared" si="224"/>
        <v>0</v>
      </c>
      <c r="BR117" s="18">
        <f t="shared" si="224"/>
        <v>0</v>
      </c>
      <c r="BS117" s="18">
        <f t="shared" si="224"/>
        <v>0</v>
      </c>
      <c r="BT117" s="18">
        <f t="shared" si="224"/>
        <v>0</v>
      </c>
      <c r="BU117" s="18">
        <f t="shared" si="224"/>
        <v>0</v>
      </c>
      <c r="BV117" s="18">
        <f t="shared" si="224"/>
        <v>0</v>
      </c>
      <c r="BW117" s="18">
        <f t="shared" si="224"/>
        <v>0</v>
      </c>
      <c r="BX117" s="18">
        <f t="shared" si="224"/>
        <v>0</v>
      </c>
      <c r="BY117" s="18">
        <f t="shared" si="224"/>
        <v>0</v>
      </c>
      <c r="BZ117" s="18">
        <f t="shared" si="224"/>
        <v>0</v>
      </c>
      <c r="CA117" s="18">
        <f t="shared" si="224"/>
        <v>0</v>
      </c>
      <c r="CB117" s="18">
        <f t="shared" si="224"/>
        <v>0</v>
      </c>
      <c r="CC117" s="18">
        <f t="shared" si="224"/>
        <v>0</v>
      </c>
      <c r="CD117" s="18">
        <f t="shared" si="224"/>
        <v>0</v>
      </c>
      <c r="CE117" s="18">
        <f t="shared" si="224"/>
        <v>0</v>
      </c>
      <c r="CF117" s="18">
        <f t="shared" si="224"/>
        <v>0</v>
      </c>
      <c r="CG117" s="18">
        <f t="shared" si="224"/>
        <v>0</v>
      </c>
      <c r="CH117" s="18">
        <f t="shared" si="224"/>
        <v>0</v>
      </c>
      <c r="CI117" s="18">
        <f t="shared" si="224"/>
        <v>0</v>
      </c>
      <c r="CJ117" s="18">
        <f t="shared" si="224"/>
        <v>0</v>
      </c>
      <c r="CK117" s="18">
        <f t="shared" si="224"/>
        <v>0</v>
      </c>
      <c r="CL117" s="18">
        <f t="shared" si="224"/>
        <v>0</v>
      </c>
      <c r="CM117" s="18">
        <f t="shared" si="224"/>
        <v>0</v>
      </c>
      <c r="CN117" s="18">
        <f t="shared" si="224"/>
        <v>0</v>
      </c>
      <c r="CO117" s="18">
        <f t="shared" si="224"/>
        <v>0</v>
      </c>
      <c r="CP117" s="74"/>
      <c r="CQ117" s="74"/>
      <c r="CR117" s="74"/>
      <c r="CS117" s="18">
        <f t="shared" si="224"/>
        <v>0</v>
      </c>
      <c r="CT117" s="18">
        <f t="shared" si="224"/>
        <v>0</v>
      </c>
      <c r="CU117" s="18">
        <f t="shared" si="224"/>
        <v>0</v>
      </c>
      <c r="CV117" s="46">
        <f t="shared" si="224"/>
        <v>0</v>
      </c>
      <c r="CW117" s="57"/>
    </row>
    <row r="118" spans="1:101" ht="21" customHeight="1" x14ac:dyDescent="0.3">
      <c r="A118" s="105"/>
      <c r="B118" s="21" t="s">
        <v>54</v>
      </c>
      <c r="C118" s="32" t="s">
        <v>468</v>
      </c>
      <c r="D118" s="19">
        <f>SUM(E118+BZ118+CS118)</f>
        <v>721478</v>
      </c>
      <c r="E118" s="19">
        <f>SUM(F118+BA118)</f>
        <v>721478</v>
      </c>
      <c r="F118" s="19">
        <f t="shared" ref="F118:F119" si="225">SUM(G118+H118+I118+P118+S118+T118+U118+AE118+AD118)</f>
        <v>721478</v>
      </c>
      <c r="G118" s="19">
        <v>0</v>
      </c>
      <c r="H118" s="19">
        <v>0</v>
      </c>
      <c r="I118" s="19">
        <f t="shared" ref="I118:I119" si="226">SUM(J118:O118)</f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f t="shared" ref="P118:P119" si="227">SUM(Q118:R118)</f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f t="shared" ref="U118:U119" si="228">SUM(V118:AC118)</f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f>SUM(AF118:AZ118)</f>
        <v>721478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721478</v>
      </c>
      <c r="BA118" s="19">
        <f>SUM(BB118+BF118+BI118+BK118+BN118)</f>
        <v>0</v>
      </c>
      <c r="BB118" s="19">
        <f t="shared" ref="BB118:BB119" si="229">SUM(BC118:BE118)</f>
        <v>0</v>
      </c>
      <c r="BC118" s="19">
        <v>0</v>
      </c>
      <c r="BD118" s="19">
        <v>0</v>
      </c>
      <c r="BE118" s="23"/>
      <c r="BF118" s="19">
        <f t="shared" ref="BF118:BF119" si="230">SUM(BH118:BH118)</f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f t="shared" ref="BK118:BK119" si="231">SUM(BL118)</f>
        <v>0</v>
      </c>
      <c r="BL118" s="19">
        <v>0</v>
      </c>
      <c r="BM118" s="19">
        <v>0</v>
      </c>
      <c r="BN118" s="19">
        <f t="shared" ref="BN118:BN119" si="232">SUM(BO118:BY118)</f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19">
        <v>0</v>
      </c>
      <c r="BW118" s="19">
        <v>0</v>
      </c>
      <c r="BX118" s="19">
        <v>0</v>
      </c>
      <c r="BY118" s="19">
        <v>0</v>
      </c>
      <c r="BZ118" s="19">
        <f>SUM(CA118+CO118)</f>
        <v>0</v>
      </c>
      <c r="CA118" s="19">
        <f>SUM(CB118+CE118+CK118)</f>
        <v>0</v>
      </c>
      <c r="CB118" s="19">
        <f t="shared" ref="CB118:CB119" si="233">SUM(CC118:CD118)</f>
        <v>0</v>
      </c>
      <c r="CC118" s="19">
        <v>0</v>
      </c>
      <c r="CD118" s="19">
        <v>0</v>
      </c>
      <c r="CE118" s="19">
        <f>SUM(CF118:CJ118)</f>
        <v>0</v>
      </c>
      <c r="CF118" s="19">
        <v>0</v>
      </c>
      <c r="CG118" s="19">
        <v>0</v>
      </c>
      <c r="CH118" s="19">
        <v>0</v>
      </c>
      <c r="CI118" s="19">
        <v>0</v>
      </c>
      <c r="CJ118" s="19">
        <v>0</v>
      </c>
      <c r="CK118" s="19">
        <f>SUM(CL118:CN118)</f>
        <v>0</v>
      </c>
      <c r="CL118" s="19">
        <v>0</v>
      </c>
      <c r="CM118" s="19">
        <v>0</v>
      </c>
      <c r="CN118" s="19"/>
      <c r="CO118" s="19">
        <v>0</v>
      </c>
      <c r="CP118" s="75"/>
      <c r="CQ118" s="75"/>
      <c r="CR118" s="75"/>
      <c r="CS118" s="19">
        <f t="shared" ref="CS118:CS119" si="234">SUM(CT118)</f>
        <v>0</v>
      </c>
      <c r="CT118" s="19">
        <f t="shared" ref="CT118:CT119" si="235">SUM(CU118:CV118)</f>
        <v>0</v>
      </c>
      <c r="CU118" s="19">
        <v>0</v>
      </c>
      <c r="CV118" s="20">
        <v>0</v>
      </c>
      <c r="CW118" s="52"/>
    </row>
    <row r="119" spans="1:101" s="58" customFormat="1" ht="31.2" x14ac:dyDescent="0.3">
      <c r="A119" s="105"/>
      <c r="B119" s="21" t="s">
        <v>78</v>
      </c>
      <c r="C119" s="32" t="s">
        <v>469</v>
      </c>
      <c r="D119" s="19">
        <f>SUM(E119+BZ119+CS119)</f>
        <v>4266892</v>
      </c>
      <c r="E119" s="19">
        <f>SUM(F119+BA119)</f>
        <v>4266892</v>
      </c>
      <c r="F119" s="19">
        <f t="shared" si="225"/>
        <v>4266892</v>
      </c>
      <c r="G119" s="19">
        <v>0</v>
      </c>
      <c r="H119" s="19">
        <v>0</v>
      </c>
      <c r="I119" s="19">
        <f t="shared" si="226"/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si="227"/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si="228"/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f>SUM(AF119:AZ119)</f>
        <v>4266892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4266892</v>
      </c>
      <c r="BA119" s="19">
        <f>SUM(BB119+BF119+BI119+BK119+BN119)</f>
        <v>0</v>
      </c>
      <c r="BB119" s="19">
        <f t="shared" si="229"/>
        <v>0</v>
      </c>
      <c r="BC119" s="19">
        <v>0</v>
      </c>
      <c r="BD119" s="19">
        <v>0</v>
      </c>
      <c r="BE119" s="23"/>
      <c r="BF119" s="19">
        <f t="shared" si="230"/>
        <v>0</v>
      </c>
      <c r="BG119" s="19">
        <v>0</v>
      </c>
      <c r="BH119" s="19">
        <v>0</v>
      </c>
      <c r="BI119" s="19">
        <v>0</v>
      </c>
      <c r="BJ119" s="19">
        <v>0</v>
      </c>
      <c r="BK119" s="19">
        <f t="shared" si="231"/>
        <v>0</v>
      </c>
      <c r="BL119" s="19">
        <v>0</v>
      </c>
      <c r="BM119" s="19">
        <v>0</v>
      </c>
      <c r="BN119" s="19">
        <f t="shared" si="232"/>
        <v>0</v>
      </c>
      <c r="BO119" s="19"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f>SUM(CA119+CO119)</f>
        <v>0</v>
      </c>
      <c r="CA119" s="19">
        <f>SUM(CB119+CE119+CK119)</f>
        <v>0</v>
      </c>
      <c r="CB119" s="19">
        <f t="shared" si="233"/>
        <v>0</v>
      </c>
      <c r="CC119" s="19">
        <v>0</v>
      </c>
      <c r="CD119" s="19">
        <v>0</v>
      </c>
      <c r="CE119" s="19">
        <f>SUM(CF119:CJ119)</f>
        <v>0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f>SUM(CL119:CN119)</f>
        <v>0</v>
      </c>
      <c r="CL119" s="19">
        <v>0</v>
      </c>
      <c r="CM119" s="19">
        <v>0</v>
      </c>
      <c r="CN119" s="19"/>
      <c r="CO119" s="19">
        <v>0</v>
      </c>
      <c r="CP119" s="75"/>
      <c r="CQ119" s="75"/>
      <c r="CR119" s="75"/>
      <c r="CS119" s="19">
        <f t="shared" si="234"/>
        <v>0</v>
      </c>
      <c r="CT119" s="19">
        <f t="shared" si="235"/>
        <v>0</v>
      </c>
      <c r="CU119" s="19">
        <v>0</v>
      </c>
      <c r="CV119" s="20">
        <v>0</v>
      </c>
      <c r="CW119" s="52"/>
    </row>
    <row r="120" spans="1:101" ht="31.2" x14ac:dyDescent="0.3">
      <c r="A120" s="104" t="s">
        <v>185</v>
      </c>
      <c r="B120" s="16" t="s">
        <v>1</v>
      </c>
      <c r="C120" s="17" t="s">
        <v>186</v>
      </c>
      <c r="D120" s="18">
        <f t="shared" ref="D120:AX120" si="236">SUM(D121:D121)</f>
        <v>1218669</v>
      </c>
      <c r="E120" s="18">
        <f t="shared" si="236"/>
        <v>1218669</v>
      </c>
      <c r="F120" s="18">
        <f t="shared" si="236"/>
        <v>1218669</v>
      </c>
      <c r="G120" s="18">
        <f t="shared" si="236"/>
        <v>0</v>
      </c>
      <c r="H120" s="18">
        <f t="shared" si="236"/>
        <v>0</v>
      </c>
      <c r="I120" s="18">
        <f t="shared" si="236"/>
        <v>0</v>
      </c>
      <c r="J120" s="18">
        <f t="shared" si="236"/>
        <v>0</v>
      </c>
      <c r="K120" s="18">
        <f t="shared" si="236"/>
        <v>0</v>
      </c>
      <c r="L120" s="18">
        <f t="shared" si="236"/>
        <v>0</v>
      </c>
      <c r="M120" s="18">
        <f t="shared" si="236"/>
        <v>0</v>
      </c>
      <c r="N120" s="18">
        <f t="shared" si="236"/>
        <v>0</v>
      </c>
      <c r="O120" s="18">
        <f t="shared" si="236"/>
        <v>0</v>
      </c>
      <c r="P120" s="18">
        <f t="shared" si="236"/>
        <v>0</v>
      </c>
      <c r="Q120" s="18">
        <f t="shared" si="236"/>
        <v>0</v>
      </c>
      <c r="R120" s="18">
        <f t="shared" si="236"/>
        <v>0</v>
      </c>
      <c r="S120" s="18">
        <f t="shared" si="236"/>
        <v>0</v>
      </c>
      <c r="T120" s="18">
        <f t="shared" si="236"/>
        <v>0</v>
      </c>
      <c r="U120" s="18">
        <f t="shared" si="236"/>
        <v>0</v>
      </c>
      <c r="V120" s="18">
        <f t="shared" si="236"/>
        <v>0</v>
      </c>
      <c r="W120" s="18">
        <f t="shared" si="236"/>
        <v>0</v>
      </c>
      <c r="X120" s="18">
        <f t="shared" si="236"/>
        <v>0</v>
      </c>
      <c r="Y120" s="18">
        <f t="shared" si="236"/>
        <v>0</v>
      </c>
      <c r="Z120" s="18">
        <f t="shared" si="236"/>
        <v>0</v>
      </c>
      <c r="AA120" s="18">
        <f t="shared" si="236"/>
        <v>0</v>
      </c>
      <c r="AB120" s="18">
        <f t="shared" si="236"/>
        <v>0</v>
      </c>
      <c r="AC120" s="18">
        <f t="shared" si="236"/>
        <v>0</v>
      </c>
      <c r="AD120" s="18">
        <f t="shared" si="236"/>
        <v>0</v>
      </c>
      <c r="AE120" s="18">
        <f t="shared" si="236"/>
        <v>1218669</v>
      </c>
      <c r="AF120" s="18">
        <f t="shared" si="236"/>
        <v>0</v>
      </c>
      <c r="AG120" s="18">
        <f t="shared" si="236"/>
        <v>0</v>
      </c>
      <c r="AH120" s="18">
        <f t="shared" si="236"/>
        <v>0</v>
      </c>
      <c r="AI120" s="18">
        <f t="shared" si="236"/>
        <v>0</v>
      </c>
      <c r="AJ120" s="18">
        <f t="shared" si="236"/>
        <v>0</v>
      </c>
      <c r="AK120" s="18">
        <f t="shared" si="236"/>
        <v>0</v>
      </c>
      <c r="AL120" s="18">
        <f t="shared" si="236"/>
        <v>0</v>
      </c>
      <c r="AM120" s="18">
        <f t="shared" si="236"/>
        <v>0</v>
      </c>
      <c r="AN120" s="18">
        <f t="shared" si="236"/>
        <v>0</v>
      </c>
      <c r="AO120" s="18">
        <f t="shared" si="236"/>
        <v>0</v>
      </c>
      <c r="AP120" s="18">
        <f t="shared" si="236"/>
        <v>0</v>
      </c>
      <c r="AQ120" s="18">
        <f t="shared" si="236"/>
        <v>0</v>
      </c>
      <c r="AR120" s="18">
        <f t="shared" si="236"/>
        <v>0</v>
      </c>
      <c r="AS120" s="18">
        <f t="shared" si="236"/>
        <v>0</v>
      </c>
      <c r="AT120" s="18">
        <f t="shared" si="236"/>
        <v>0</v>
      </c>
      <c r="AU120" s="18">
        <f t="shared" si="236"/>
        <v>0</v>
      </c>
      <c r="AV120" s="18">
        <f t="shared" si="236"/>
        <v>0</v>
      </c>
      <c r="AW120" s="18">
        <f t="shared" si="236"/>
        <v>0</v>
      </c>
      <c r="AX120" s="18">
        <f t="shared" si="236"/>
        <v>0</v>
      </c>
      <c r="AY120" s="18"/>
      <c r="AZ120" s="18">
        <f t="shared" ref="AZ120:CV120" si="237">SUM(AZ121:AZ121)</f>
        <v>1218669</v>
      </c>
      <c r="BA120" s="18">
        <f t="shared" si="237"/>
        <v>0</v>
      </c>
      <c r="BB120" s="18">
        <f t="shared" si="237"/>
        <v>0</v>
      </c>
      <c r="BC120" s="18">
        <f t="shared" si="237"/>
        <v>0</v>
      </c>
      <c r="BD120" s="18">
        <f t="shared" si="237"/>
        <v>0</v>
      </c>
      <c r="BE120" s="18">
        <f t="shared" si="237"/>
        <v>0</v>
      </c>
      <c r="BF120" s="18">
        <f t="shared" si="237"/>
        <v>0</v>
      </c>
      <c r="BG120" s="18">
        <f t="shared" si="237"/>
        <v>0</v>
      </c>
      <c r="BH120" s="18">
        <f t="shared" si="237"/>
        <v>0</v>
      </c>
      <c r="BI120" s="18">
        <f t="shared" si="237"/>
        <v>0</v>
      </c>
      <c r="BJ120" s="18">
        <f t="shared" si="237"/>
        <v>0</v>
      </c>
      <c r="BK120" s="18">
        <f t="shared" si="237"/>
        <v>0</v>
      </c>
      <c r="BL120" s="18">
        <f t="shared" si="237"/>
        <v>0</v>
      </c>
      <c r="BM120" s="18">
        <f t="shared" si="237"/>
        <v>0</v>
      </c>
      <c r="BN120" s="18">
        <f t="shared" si="237"/>
        <v>0</v>
      </c>
      <c r="BO120" s="18">
        <f t="shared" si="237"/>
        <v>0</v>
      </c>
      <c r="BP120" s="18">
        <f t="shared" si="237"/>
        <v>0</v>
      </c>
      <c r="BQ120" s="18">
        <f t="shared" si="237"/>
        <v>0</v>
      </c>
      <c r="BR120" s="18">
        <f t="shared" si="237"/>
        <v>0</v>
      </c>
      <c r="BS120" s="18">
        <f t="shared" si="237"/>
        <v>0</v>
      </c>
      <c r="BT120" s="18">
        <f t="shared" si="237"/>
        <v>0</v>
      </c>
      <c r="BU120" s="18">
        <f t="shared" si="237"/>
        <v>0</v>
      </c>
      <c r="BV120" s="18">
        <f t="shared" si="237"/>
        <v>0</v>
      </c>
      <c r="BW120" s="18">
        <f t="shared" si="237"/>
        <v>0</v>
      </c>
      <c r="BX120" s="18">
        <f t="shared" si="237"/>
        <v>0</v>
      </c>
      <c r="BY120" s="18">
        <f t="shared" si="237"/>
        <v>0</v>
      </c>
      <c r="BZ120" s="18">
        <f t="shared" si="237"/>
        <v>0</v>
      </c>
      <c r="CA120" s="18">
        <f t="shared" si="237"/>
        <v>0</v>
      </c>
      <c r="CB120" s="18">
        <f t="shared" si="237"/>
        <v>0</v>
      </c>
      <c r="CC120" s="18">
        <f t="shared" si="237"/>
        <v>0</v>
      </c>
      <c r="CD120" s="18">
        <f t="shared" si="237"/>
        <v>0</v>
      </c>
      <c r="CE120" s="18">
        <f t="shared" si="237"/>
        <v>0</v>
      </c>
      <c r="CF120" s="18">
        <f t="shared" si="237"/>
        <v>0</v>
      </c>
      <c r="CG120" s="18">
        <f t="shared" si="237"/>
        <v>0</v>
      </c>
      <c r="CH120" s="18">
        <f t="shared" si="237"/>
        <v>0</v>
      </c>
      <c r="CI120" s="18">
        <f t="shared" si="237"/>
        <v>0</v>
      </c>
      <c r="CJ120" s="18">
        <f t="shared" si="237"/>
        <v>0</v>
      </c>
      <c r="CK120" s="18">
        <f t="shared" si="237"/>
        <v>0</v>
      </c>
      <c r="CL120" s="18">
        <f t="shared" si="237"/>
        <v>0</v>
      </c>
      <c r="CM120" s="18">
        <f t="shared" si="237"/>
        <v>0</v>
      </c>
      <c r="CN120" s="18">
        <f t="shared" si="237"/>
        <v>0</v>
      </c>
      <c r="CO120" s="18">
        <f t="shared" si="237"/>
        <v>0</v>
      </c>
      <c r="CP120" s="74"/>
      <c r="CQ120" s="74"/>
      <c r="CR120" s="74"/>
      <c r="CS120" s="18">
        <f t="shared" si="237"/>
        <v>0</v>
      </c>
      <c r="CT120" s="18">
        <f t="shared" si="237"/>
        <v>0</v>
      </c>
      <c r="CU120" s="18">
        <f t="shared" si="237"/>
        <v>0</v>
      </c>
      <c r="CV120" s="46">
        <f t="shared" si="237"/>
        <v>0</v>
      </c>
      <c r="CW120" s="57"/>
    </row>
    <row r="121" spans="1:101" s="58" customFormat="1" ht="31.2" x14ac:dyDescent="0.3">
      <c r="A121" s="105" t="s">
        <v>1</v>
      </c>
      <c r="B121" s="21" t="s">
        <v>78</v>
      </c>
      <c r="C121" s="22" t="s">
        <v>483</v>
      </c>
      <c r="D121" s="19">
        <f>SUM(E121+BZ121+CS121)</f>
        <v>1218669</v>
      </c>
      <c r="E121" s="19">
        <f>SUM(F121+BA121)</f>
        <v>1218669</v>
      </c>
      <c r="F121" s="19">
        <f>SUM(G121+H121+I121+P121+S121+T121+U121+AE121+AD121)</f>
        <v>1218669</v>
      </c>
      <c r="G121" s="19">
        <v>0</v>
      </c>
      <c r="H121" s="19">
        <v>0</v>
      </c>
      <c r="I121" s="19">
        <f t="shared" si="110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111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>SUM(V121:AC121)</f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f>SUM(AF121:AZ121)</f>
        <v>1218669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23">
        <v>1218669</v>
      </c>
      <c r="BA121" s="19">
        <f>SUM(BB121+BF121+BI121+BK121+BN121)</f>
        <v>0</v>
      </c>
      <c r="BB121" s="19">
        <f>SUM(BC121:BE121)</f>
        <v>0</v>
      </c>
      <c r="BC121" s="19">
        <v>0</v>
      </c>
      <c r="BD121" s="19">
        <v>0</v>
      </c>
      <c r="BE121" s="19">
        <v>0</v>
      </c>
      <c r="BF121" s="19">
        <f>SUM(BH121:BH121)</f>
        <v>0</v>
      </c>
      <c r="BG121" s="19">
        <v>0</v>
      </c>
      <c r="BH121" s="19">
        <v>0</v>
      </c>
      <c r="BI121" s="19">
        <v>0</v>
      </c>
      <c r="BJ121" s="19">
        <v>0</v>
      </c>
      <c r="BK121" s="19">
        <f t="shared" si="112"/>
        <v>0</v>
      </c>
      <c r="BL121" s="19">
        <v>0</v>
      </c>
      <c r="BM121" s="19">
        <v>0</v>
      </c>
      <c r="BN121" s="19">
        <f>SUM(BO121:BY121)</f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f>SUM(CA121+CO121)</f>
        <v>0</v>
      </c>
      <c r="CA121" s="19">
        <f>SUM(CB121+CE121+CK121)</f>
        <v>0</v>
      </c>
      <c r="CB121" s="19">
        <f t="shared" si="113"/>
        <v>0</v>
      </c>
      <c r="CC121" s="19">
        <v>0</v>
      </c>
      <c r="CD121" s="19">
        <v>0</v>
      </c>
      <c r="CE121" s="19">
        <f>SUM(CF121:CJ121)</f>
        <v>0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f>SUM(CL121:CN121)</f>
        <v>0</v>
      </c>
      <c r="CL121" s="19">
        <v>0</v>
      </c>
      <c r="CM121" s="19">
        <v>0</v>
      </c>
      <c r="CN121" s="19"/>
      <c r="CO121" s="19">
        <v>0</v>
      </c>
      <c r="CP121" s="75"/>
      <c r="CQ121" s="75"/>
      <c r="CR121" s="75"/>
      <c r="CS121" s="19">
        <f t="shared" si="114"/>
        <v>0</v>
      </c>
      <c r="CT121" s="19">
        <f t="shared" si="115"/>
        <v>0</v>
      </c>
      <c r="CU121" s="19">
        <v>0</v>
      </c>
      <c r="CV121" s="20">
        <v>0</v>
      </c>
      <c r="CW121" s="52"/>
    </row>
    <row r="122" spans="1:101" s="58" customFormat="1" ht="15.6" x14ac:dyDescent="0.3">
      <c r="A122" s="106" t="s">
        <v>187</v>
      </c>
      <c r="B122" s="25" t="s">
        <v>1</v>
      </c>
      <c r="C122" s="26" t="s">
        <v>188</v>
      </c>
      <c r="D122" s="27">
        <f>SUM(D123+D127+D131+D135+D137+D139)</f>
        <v>423206914</v>
      </c>
      <c r="E122" s="27">
        <f t="shared" ref="E122:BT122" si="238">SUM(E123+E127+E131+E135+E137+E139)</f>
        <v>421651082</v>
      </c>
      <c r="F122" s="27">
        <f t="shared" si="238"/>
        <v>379845647</v>
      </c>
      <c r="G122" s="27">
        <f t="shared" si="238"/>
        <v>269884270</v>
      </c>
      <c r="H122" s="27">
        <f t="shared" si="238"/>
        <v>63694034</v>
      </c>
      <c r="I122" s="27">
        <f t="shared" si="238"/>
        <v>29333756</v>
      </c>
      <c r="J122" s="27">
        <f t="shared" si="238"/>
        <v>409710</v>
      </c>
      <c r="K122" s="27">
        <f t="shared" si="238"/>
        <v>1702031</v>
      </c>
      <c r="L122" s="27">
        <f t="shared" si="238"/>
        <v>23117636</v>
      </c>
      <c r="M122" s="27">
        <f t="shared" si="238"/>
        <v>0</v>
      </c>
      <c r="N122" s="27">
        <f t="shared" si="238"/>
        <v>2312503</v>
      </c>
      <c r="O122" s="27">
        <f t="shared" si="238"/>
        <v>1791876</v>
      </c>
      <c r="P122" s="27">
        <f t="shared" si="238"/>
        <v>0</v>
      </c>
      <c r="Q122" s="27">
        <f t="shared" si="238"/>
        <v>0</v>
      </c>
      <c r="R122" s="27">
        <f t="shared" si="238"/>
        <v>0</v>
      </c>
      <c r="S122" s="27">
        <f t="shared" si="238"/>
        <v>0</v>
      </c>
      <c r="T122" s="27">
        <f t="shared" si="238"/>
        <v>723321</v>
      </c>
      <c r="U122" s="27">
        <f t="shared" si="238"/>
        <v>10469631</v>
      </c>
      <c r="V122" s="27">
        <f t="shared" si="238"/>
        <v>505920</v>
      </c>
      <c r="W122" s="27">
        <f t="shared" si="238"/>
        <v>6732239</v>
      </c>
      <c r="X122" s="27">
        <f t="shared" si="238"/>
        <v>1700449</v>
      </c>
      <c r="Y122" s="27">
        <f t="shared" si="238"/>
        <v>1089280</v>
      </c>
      <c r="Z122" s="27">
        <f t="shared" si="238"/>
        <v>340238</v>
      </c>
      <c r="AA122" s="27">
        <f t="shared" si="238"/>
        <v>0</v>
      </c>
      <c r="AB122" s="27">
        <f t="shared" si="238"/>
        <v>0</v>
      </c>
      <c r="AC122" s="27">
        <f t="shared" si="238"/>
        <v>101505</v>
      </c>
      <c r="AD122" s="27">
        <f t="shared" si="238"/>
        <v>0</v>
      </c>
      <c r="AE122" s="27">
        <f t="shared" si="238"/>
        <v>5740635</v>
      </c>
      <c r="AF122" s="27">
        <f t="shared" si="238"/>
        <v>0</v>
      </c>
      <c r="AG122" s="27">
        <f t="shared" si="238"/>
        <v>0</v>
      </c>
      <c r="AH122" s="27">
        <f t="shared" si="238"/>
        <v>110169</v>
      </c>
      <c r="AI122" s="27">
        <f t="shared" si="238"/>
        <v>1306583</v>
      </c>
      <c r="AJ122" s="27">
        <f t="shared" si="238"/>
        <v>419972</v>
      </c>
      <c r="AK122" s="27">
        <f t="shared" si="238"/>
        <v>406599</v>
      </c>
      <c r="AL122" s="27">
        <f t="shared" si="238"/>
        <v>0</v>
      </c>
      <c r="AM122" s="27">
        <f t="shared" si="238"/>
        <v>12447</v>
      </c>
      <c r="AN122" s="27">
        <f t="shared" si="238"/>
        <v>375189</v>
      </c>
      <c r="AO122" s="27">
        <f t="shared" si="238"/>
        <v>0</v>
      </c>
      <c r="AP122" s="27">
        <f t="shared" si="238"/>
        <v>2847</v>
      </c>
      <c r="AQ122" s="27">
        <f t="shared" si="238"/>
        <v>0</v>
      </c>
      <c r="AR122" s="27">
        <f t="shared" si="238"/>
        <v>1436878</v>
      </c>
      <c r="AS122" s="27">
        <f t="shared" si="238"/>
        <v>164676</v>
      </c>
      <c r="AT122" s="27"/>
      <c r="AU122" s="27"/>
      <c r="AV122" s="27">
        <f t="shared" si="238"/>
        <v>0</v>
      </c>
      <c r="AW122" s="27">
        <f t="shared" si="238"/>
        <v>0</v>
      </c>
      <c r="AX122" s="27">
        <f t="shared" si="238"/>
        <v>0</v>
      </c>
      <c r="AY122" s="27"/>
      <c r="AZ122" s="27">
        <f t="shared" si="238"/>
        <v>1505275</v>
      </c>
      <c r="BA122" s="27">
        <f t="shared" si="238"/>
        <v>41805435</v>
      </c>
      <c r="BB122" s="27">
        <f t="shared" si="238"/>
        <v>0</v>
      </c>
      <c r="BC122" s="27">
        <f t="shared" si="238"/>
        <v>0</v>
      </c>
      <c r="BD122" s="27">
        <f t="shared" si="238"/>
        <v>0</v>
      </c>
      <c r="BE122" s="27">
        <f t="shared" si="238"/>
        <v>0</v>
      </c>
      <c r="BF122" s="27">
        <f t="shared" si="238"/>
        <v>0</v>
      </c>
      <c r="BG122" s="27">
        <f t="shared" si="238"/>
        <v>0</v>
      </c>
      <c r="BH122" s="27">
        <f t="shared" si="238"/>
        <v>0</v>
      </c>
      <c r="BI122" s="27">
        <f t="shared" si="238"/>
        <v>0</v>
      </c>
      <c r="BJ122" s="27">
        <f t="shared" ref="BJ122" si="239">SUM(BJ123+BJ127+BJ131+BJ135+BJ137+BJ139)</f>
        <v>0</v>
      </c>
      <c r="BK122" s="27">
        <f t="shared" si="238"/>
        <v>0</v>
      </c>
      <c r="BL122" s="27">
        <f t="shared" si="238"/>
        <v>0</v>
      </c>
      <c r="BM122" s="27">
        <f t="shared" ref="BM122" si="240">SUM(BM123+BM127+BM131+BM135+BM137+BM139)</f>
        <v>0</v>
      </c>
      <c r="BN122" s="27">
        <f t="shared" si="238"/>
        <v>41805435</v>
      </c>
      <c r="BO122" s="27">
        <f t="shared" si="238"/>
        <v>0</v>
      </c>
      <c r="BP122" s="27">
        <f t="shared" si="238"/>
        <v>0</v>
      </c>
      <c r="BQ122" s="27">
        <f t="shared" si="238"/>
        <v>16646169</v>
      </c>
      <c r="BR122" s="27">
        <f t="shared" si="238"/>
        <v>0</v>
      </c>
      <c r="BS122" s="27">
        <f t="shared" si="238"/>
        <v>0</v>
      </c>
      <c r="BT122" s="27">
        <f t="shared" si="238"/>
        <v>328732</v>
      </c>
      <c r="BU122" s="27">
        <f t="shared" ref="BU122:CV122" si="241">SUM(BU123+BU127+BU131+BU135+BU137+BU139)</f>
        <v>0</v>
      </c>
      <c r="BV122" s="27">
        <f t="shared" si="241"/>
        <v>0</v>
      </c>
      <c r="BW122" s="27">
        <f t="shared" si="241"/>
        <v>0</v>
      </c>
      <c r="BX122" s="27">
        <f t="shared" si="241"/>
        <v>13649548</v>
      </c>
      <c r="BY122" s="27">
        <f t="shared" si="241"/>
        <v>11180986</v>
      </c>
      <c r="BZ122" s="27">
        <f t="shared" si="241"/>
        <v>1555832</v>
      </c>
      <c r="CA122" s="27">
        <f t="shared" si="241"/>
        <v>1555832</v>
      </c>
      <c r="CB122" s="27">
        <f t="shared" si="241"/>
        <v>1555832</v>
      </c>
      <c r="CC122" s="27">
        <f t="shared" si="241"/>
        <v>0</v>
      </c>
      <c r="CD122" s="27">
        <f t="shared" si="241"/>
        <v>1555832</v>
      </c>
      <c r="CE122" s="27">
        <f t="shared" si="241"/>
        <v>0</v>
      </c>
      <c r="CF122" s="27">
        <f t="shared" si="241"/>
        <v>0</v>
      </c>
      <c r="CG122" s="27">
        <f t="shared" ref="CG122:CH122" si="242">SUM(CG123+CG127+CG131+CG135+CG137+CG139)</f>
        <v>0</v>
      </c>
      <c r="CH122" s="27">
        <f t="shared" si="242"/>
        <v>0</v>
      </c>
      <c r="CI122" s="27">
        <f t="shared" si="241"/>
        <v>0</v>
      </c>
      <c r="CJ122" s="27">
        <f t="shared" ref="CJ122" si="243">SUM(CJ123+CJ127+CJ131+CJ135+CJ137+CJ139)</f>
        <v>0</v>
      </c>
      <c r="CK122" s="27">
        <f t="shared" si="241"/>
        <v>0</v>
      </c>
      <c r="CL122" s="27">
        <f t="shared" ref="CL122" si="244">SUM(CL123+CL127+CL131+CL135+CL137+CL139)</f>
        <v>0</v>
      </c>
      <c r="CM122" s="27">
        <f t="shared" si="241"/>
        <v>0</v>
      </c>
      <c r="CN122" s="27"/>
      <c r="CO122" s="27">
        <f t="shared" si="241"/>
        <v>0</v>
      </c>
      <c r="CP122" s="27">
        <f t="shared" si="241"/>
        <v>0</v>
      </c>
      <c r="CQ122" s="27">
        <f t="shared" si="241"/>
        <v>0</v>
      </c>
      <c r="CR122" s="27">
        <f t="shared" si="241"/>
        <v>0</v>
      </c>
      <c r="CS122" s="27">
        <f t="shared" si="241"/>
        <v>0</v>
      </c>
      <c r="CT122" s="27">
        <f t="shared" si="241"/>
        <v>0</v>
      </c>
      <c r="CU122" s="27">
        <f t="shared" si="241"/>
        <v>0</v>
      </c>
      <c r="CV122" s="60">
        <f t="shared" si="241"/>
        <v>0</v>
      </c>
      <c r="CW122" s="57"/>
    </row>
    <row r="123" spans="1:101" ht="15.6" x14ac:dyDescent="0.3">
      <c r="A123" s="104" t="s">
        <v>189</v>
      </c>
      <c r="B123" s="16" t="s">
        <v>1</v>
      </c>
      <c r="C123" s="17" t="s">
        <v>190</v>
      </c>
      <c r="D123" s="18">
        <f>SUM(D124:D126)</f>
        <v>87182414</v>
      </c>
      <c r="E123" s="18">
        <f t="shared" ref="E123:BT123" si="245">SUM(E124:E126)</f>
        <v>86511810</v>
      </c>
      <c r="F123" s="18">
        <f t="shared" si="245"/>
        <v>77890662</v>
      </c>
      <c r="G123" s="18">
        <f t="shared" si="245"/>
        <v>45618940</v>
      </c>
      <c r="H123" s="18">
        <f t="shared" si="245"/>
        <v>10764625</v>
      </c>
      <c r="I123" s="18">
        <f t="shared" si="245"/>
        <v>16402736</v>
      </c>
      <c r="J123" s="18">
        <f t="shared" si="245"/>
        <v>252029</v>
      </c>
      <c r="K123" s="18">
        <f t="shared" si="245"/>
        <v>1263149</v>
      </c>
      <c r="L123" s="18">
        <f t="shared" si="245"/>
        <v>13352857</v>
      </c>
      <c r="M123" s="18">
        <f t="shared" si="245"/>
        <v>0</v>
      </c>
      <c r="N123" s="18">
        <f t="shared" si="245"/>
        <v>717438</v>
      </c>
      <c r="O123" s="18">
        <f t="shared" si="245"/>
        <v>817263</v>
      </c>
      <c r="P123" s="18">
        <f t="shared" si="245"/>
        <v>0</v>
      </c>
      <c r="Q123" s="18">
        <f t="shared" si="245"/>
        <v>0</v>
      </c>
      <c r="R123" s="18">
        <f t="shared" si="245"/>
        <v>0</v>
      </c>
      <c r="S123" s="18">
        <f t="shared" si="245"/>
        <v>0</v>
      </c>
      <c r="T123" s="18">
        <f t="shared" si="245"/>
        <v>103614</v>
      </c>
      <c r="U123" s="18">
        <f t="shared" si="245"/>
        <v>2769588</v>
      </c>
      <c r="V123" s="18">
        <f t="shared" si="245"/>
        <v>174110</v>
      </c>
      <c r="W123" s="18">
        <f t="shared" si="245"/>
        <v>1413789</v>
      </c>
      <c r="X123" s="18">
        <f t="shared" si="245"/>
        <v>542590</v>
      </c>
      <c r="Y123" s="18">
        <f t="shared" si="245"/>
        <v>454409</v>
      </c>
      <c r="Z123" s="18">
        <f t="shared" si="245"/>
        <v>83499</v>
      </c>
      <c r="AA123" s="18">
        <f t="shared" si="245"/>
        <v>0</v>
      </c>
      <c r="AB123" s="18">
        <f t="shared" si="245"/>
        <v>0</v>
      </c>
      <c r="AC123" s="18">
        <f t="shared" si="245"/>
        <v>101191</v>
      </c>
      <c r="AD123" s="18">
        <f t="shared" si="245"/>
        <v>0</v>
      </c>
      <c r="AE123" s="18">
        <f t="shared" si="245"/>
        <v>2231159</v>
      </c>
      <c r="AF123" s="18">
        <f t="shared" si="245"/>
        <v>0</v>
      </c>
      <c r="AG123" s="18">
        <f t="shared" si="245"/>
        <v>0</v>
      </c>
      <c r="AH123" s="18">
        <f t="shared" si="245"/>
        <v>70352</v>
      </c>
      <c r="AI123" s="18">
        <f t="shared" si="245"/>
        <v>774173</v>
      </c>
      <c r="AJ123" s="18">
        <f t="shared" si="245"/>
        <v>145177</v>
      </c>
      <c r="AK123" s="18">
        <f t="shared" si="245"/>
        <v>370345</v>
      </c>
      <c r="AL123" s="18">
        <f t="shared" si="245"/>
        <v>0</v>
      </c>
      <c r="AM123" s="18">
        <f t="shared" si="245"/>
        <v>10935</v>
      </c>
      <c r="AN123" s="18">
        <f t="shared" si="245"/>
        <v>12852</v>
      </c>
      <c r="AO123" s="18">
        <f t="shared" si="245"/>
        <v>0</v>
      </c>
      <c r="AP123" s="18">
        <f t="shared" si="245"/>
        <v>2847</v>
      </c>
      <c r="AQ123" s="18">
        <f t="shared" si="245"/>
        <v>0</v>
      </c>
      <c r="AR123" s="18">
        <f t="shared" si="245"/>
        <v>634323</v>
      </c>
      <c r="AS123" s="18">
        <f t="shared" si="245"/>
        <v>31572</v>
      </c>
      <c r="AT123" s="18"/>
      <c r="AU123" s="18"/>
      <c r="AV123" s="18">
        <f t="shared" si="245"/>
        <v>0</v>
      </c>
      <c r="AW123" s="18">
        <f t="shared" si="245"/>
        <v>0</v>
      </c>
      <c r="AX123" s="18">
        <f t="shared" si="245"/>
        <v>0</v>
      </c>
      <c r="AY123" s="18"/>
      <c r="AZ123" s="18">
        <f t="shared" si="245"/>
        <v>178583</v>
      </c>
      <c r="BA123" s="18">
        <f t="shared" si="245"/>
        <v>8621148</v>
      </c>
      <c r="BB123" s="18">
        <f t="shared" si="245"/>
        <v>0</v>
      </c>
      <c r="BC123" s="18">
        <f t="shared" si="245"/>
        <v>0</v>
      </c>
      <c r="BD123" s="18">
        <f t="shared" si="245"/>
        <v>0</v>
      </c>
      <c r="BE123" s="18">
        <f t="shared" si="245"/>
        <v>0</v>
      </c>
      <c r="BF123" s="18">
        <f t="shared" si="245"/>
        <v>0</v>
      </c>
      <c r="BG123" s="18">
        <f t="shared" si="245"/>
        <v>0</v>
      </c>
      <c r="BH123" s="18">
        <f t="shared" si="245"/>
        <v>0</v>
      </c>
      <c r="BI123" s="18">
        <f t="shared" si="245"/>
        <v>0</v>
      </c>
      <c r="BJ123" s="18">
        <f t="shared" ref="BJ123" si="246">SUM(BJ124:BJ126)</f>
        <v>0</v>
      </c>
      <c r="BK123" s="18">
        <f t="shared" si="245"/>
        <v>0</v>
      </c>
      <c r="BL123" s="18">
        <f t="shared" si="245"/>
        <v>0</v>
      </c>
      <c r="BM123" s="18">
        <f t="shared" ref="BM123" si="247">SUM(BM124:BM126)</f>
        <v>0</v>
      </c>
      <c r="BN123" s="18">
        <f t="shared" si="245"/>
        <v>8621148</v>
      </c>
      <c r="BO123" s="18">
        <f t="shared" si="245"/>
        <v>0</v>
      </c>
      <c r="BP123" s="18">
        <f t="shared" si="245"/>
        <v>0</v>
      </c>
      <c r="BQ123" s="18">
        <f t="shared" si="245"/>
        <v>0</v>
      </c>
      <c r="BR123" s="18">
        <f t="shared" si="245"/>
        <v>0</v>
      </c>
      <c r="BS123" s="18">
        <f t="shared" si="245"/>
        <v>0</v>
      </c>
      <c r="BT123" s="18">
        <f t="shared" si="245"/>
        <v>328732</v>
      </c>
      <c r="BU123" s="18">
        <f t="shared" ref="BU123:CV123" si="248">SUM(BU124:BU126)</f>
        <v>0</v>
      </c>
      <c r="BV123" s="18">
        <f t="shared" si="248"/>
        <v>0</v>
      </c>
      <c r="BW123" s="18">
        <f t="shared" si="248"/>
        <v>0</v>
      </c>
      <c r="BX123" s="18">
        <f t="shared" si="248"/>
        <v>0</v>
      </c>
      <c r="BY123" s="18">
        <f t="shared" si="248"/>
        <v>8292416</v>
      </c>
      <c r="BZ123" s="18">
        <f t="shared" si="248"/>
        <v>670604</v>
      </c>
      <c r="CA123" s="18">
        <f t="shared" si="248"/>
        <v>670604</v>
      </c>
      <c r="CB123" s="18">
        <f t="shared" si="248"/>
        <v>670604</v>
      </c>
      <c r="CC123" s="18">
        <f t="shared" si="248"/>
        <v>0</v>
      </c>
      <c r="CD123" s="18">
        <f t="shared" si="248"/>
        <v>670604</v>
      </c>
      <c r="CE123" s="18">
        <f t="shared" si="248"/>
        <v>0</v>
      </c>
      <c r="CF123" s="18">
        <f t="shared" si="248"/>
        <v>0</v>
      </c>
      <c r="CG123" s="18">
        <f t="shared" ref="CG123:CH123" si="249">SUM(CG124:CG126)</f>
        <v>0</v>
      </c>
      <c r="CH123" s="18">
        <f t="shared" si="249"/>
        <v>0</v>
      </c>
      <c r="CI123" s="18">
        <f t="shared" si="248"/>
        <v>0</v>
      </c>
      <c r="CJ123" s="18">
        <f t="shared" ref="CJ123" si="250">SUM(CJ124:CJ126)</f>
        <v>0</v>
      </c>
      <c r="CK123" s="18">
        <f t="shared" si="248"/>
        <v>0</v>
      </c>
      <c r="CL123" s="18">
        <f t="shared" ref="CL123" si="251">SUM(CL124:CL126)</f>
        <v>0</v>
      </c>
      <c r="CM123" s="18">
        <f t="shared" si="248"/>
        <v>0</v>
      </c>
      <c r="CN123" s="18"/>
      <c r="CO123" s="18">
        <f t="shared" si="248"/>
        <v>0</v>
      </c>
      <c r="CP123" s="74"/>
      <c r="CQ123" s="74"/>
      <c r="CR123" s="74"/>
      <c r="CS123" s="18">
        <f t="shared" si="248"/>
        <v>0</v>
      </c>
      <c r="CT123" s="18">
        <f t="shared" si="248"/>
        <v>0</v>
      </c>
      <c r="CU123" s="18">
        <f t="shared" si="248"/>
        <v>0</v>
      </c>
      <c r="CV123" s="46">
        <f t="shared" si="248"/>
        <v>0</v>
      </c>
      <c r="CW123" s="57"/>
    </row>
    <row r="124" spans="1:101" ht="15.6" x14ac:dyDescent="0.3">
      <c r="A124" s="105" t="s">
        <v>1</v>
      </c>
      <c r="B124" s="21" t="s">
        <v>56</v>
      </c>
      <c r="C124" s="22" t="s">
        <v>191</v>
      </c>
      <c r="D124" s="19">
        <f>SUM(E124+BZ124+CS124)</f>
        <v>28217402</v>
      </c>
      <c r="E124" s="19">
        <f>SUM(F124+BA124)</f>
        <v>28069719</v>
      </c>
      <c r="F124" s="19">
        <f>SUM(G124+H124+I124+P124+S124+T124+U124+AE124+AD124)</f>
        <v>23024471</v>
      </c>
      <c r="G124" s="23">
        <v>12152635</v>
      </c>
      <c r="H124" s="23">
        <v>2950975</v>
      </c>
      <c r="I124" s="19">
        <f t="shared" si="110"/>
        <v>6223290</v>
      </c>
      <c r="J124" s="23">
        <v>71191</v>
      </c>
      <c r="K124" s="23">
        <v>583117</v>
      </c>
      <c r="L124" s="23">
        <v>4866361</v>
      </c>
      <c r="M124" s="23">
        <v>0</v>
      </c>
      <c r="N124" s="23">
        <v>444329</v>
      </c>
      <c r="O124" s="23">
        <v>258292</v>
      </c>
      <c r="P124" s="19">
        <f t="shared" si="111"/>
        <v>0</v>
      </c>
      <c r="Q124" s="19">
        <v>0</v>
      </c>
      <c r="R124" s="19">
        <v>0</v>
      </c>
      <c r="S124" s="19">
        <v>0</v>
      </c>
      <c r="T124" s="23">
        <v>29611</v>
      </c>
      <c r="U124" s="19">
        <f t="shared" ref="U124:U126" si="252">SUM(V124:AC124)</f>
        <v>967293</v>
      </c>
      <c r="V124" s="23">
        <v>43071</v>
      </c>
      <c r="W124" s="23">
        <v>465619</v>
      </c>
      <c r="X124" s="23">
        <v>220429</v>
      </c>
      <c r="Y124" s="23">
        <v>169716</v>
      </c>
      <c r="Z124" s="23">
        <v>24371</v>
      </c>
      <c r="AA124" s="23">
        <v>0</v>
      </c>
      <c r="AB124" s="23">
        <v>0</v>
      </c>
      <c r="AC124" s="23">
        <v>44087</v>
      </c>
      <c r="AD124" s="19">
        <v>0</v>
      </c>
      <c r="AE124" s="19">
        <f>SUM(AF124:AZ124)</f>
        <v>700667</v>
      </c>
      <c r="AF124" s="19">
        <v>0</v>
      </c>
      <c r="AG124" s="19">
        <v>0</v>
      </c>
      <c r="AH124" s="23">
        <v>23352</v>
      </c>
      <c r="AI124" s="23">
        <v>317066</v>
      </c>
      <c r="AJ124" s="23">
        <v>0</v>
      </c>
      <c r="AK124" s="23">
        <v>14591</v>
      </c>
      <c r="AL124" s="23">
        <v>0</v>
      </c>
      <c r="AM124" s="23">
        <v>9800</v>
      </c>
      <c r="AN124" s="23">
        <v>6235</v>
      </c>
      <c r="AO124" s="23">
        <v>0</v>
      </c>
      <c r="AP124" s="23">
        <v>2847</v>
      </c>
      <c r="AQ124" s="23">
        <v>0</v>
      </c>
      <c r="AR124" s="23">
        <v>260250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66526</v>
      </c>
      <c r="BA124" s="19">
        <f>SUM(BB124+BF124+BI124+BK124+BN124)</f>
        <v>5045248</v>
      </c>
      <c r="BB124" s="19">
        <f>SUM(BC124:BE124)</f>
        <v>0</v>
      </c>
      <c r="BC124" s="19">
        <v>0</v>
      </c>
      <c r="BD124" s="19">
        <v>0</v>
      </c>
      <c r="BE124" s="19">
        <v>0</v>
      </c>
      <c r="BF124" s="19">
        <f>SUM(BH124:BH124)</f>
        <v>0</v>
      </c>
      <c r="BG124" s="19">
        <v>0</v>
      </c>
      <c r="BH124" s="19">
        <v>0</v>
      </c>
      <c r="BI124" s="19">
        <v>0</v>
      </c>
      <c r="BJ124" s="19">
        <v>0</v>
      </c>
      <c r="BK124" s="19">
        <f t="shared" si="112"/>
        <v>0</v>
      </c>
      <c r="BL124" s="19">
        <v>0</v>
      </c>
      <c r="BM124" s="19">
        <v>0</v>
      </c>
      <c r="BN124" s="19">
        <f>SUM(BO124:BY124)</f>
        <v>5045248</v>
      </c>
      <c r="BO124" s="19">
        <v>0</v>
      </c>
      <c r="BP124" s="19">
        <v>0</v>
      </c>
      <c r="BQ124" s="19">
        <v>0</v>
      </c>
      <c r="BR124" s="19">
        <v>0</v>
      </c>
      <c r="BS124" s="19">
        <v>0</v>
      </c>
      <c r="BT124" s="24">
        <v>176473</v>
      </c>
      <c r="BU124" s="19">
        <v>0</v>
      </c>
      <c r="BV124" s="19">
        <v>0</v>
      </c>
      <c r="BW124" s="19">
        <v>0</v>
      </c>
      <c r="BX124" s="19">
        <v>0</v>
      </c>
      <c r="BY124" s="23">
        <v>4868775</v>
      </c>
      <c r="BZ124" s="19">
        <f>SUM(CA124+CO124)</f>
        <v>147683</v>
      </c>
      <c r="CA124" s="19">
        <f>SUM(CB124+CE124+CK124)</f>
        <v>147683</v>
      </c>
      <c r="CB124" s="19">
        <f t="shared" si="113"/>
        <v>147683</v>
      </c>
      <c r="CC124" s="19">
        <v>0</v>
      </c>
      <c r="CD124" s="23">
        <v>147683</v>
      </c>
      <c r="CE124" s="19">
        <f t="shared" ref="CE124:CE126" si="253">SUM(CF124:CJ124)</f>
        <v>0</v>
      </c>
      <c r="CF124" s="19">
        <v>0</v>
      </c>
      <c r="CG124" s="19">
        <v>0</v>
      </c>
      <c r="CH124" s="19">
        <v>0</v>
      </c>
      <c r="CI124" s="19">
        <v>0</v>
      </c>
      <c r="CJ124" s="19">
        <v>0</v>
      </c>
      <c r="CK124" s="19">
        <f>SUM(CL124:CN124)</f>
        <v>0</v>
      </c>
      <c r="CL124" s="19">
        <v>0</v>
      </c>
      <c r="CM124" s="19">
        <v>0</v>
      </c>
      <c r="CN124" s="19"/>
      <c r="CO124" s="19">
        <v>0</v>
      </c>
      <c r="CP124" s="75"/>
      <c r="CQ124" s="75"/>
      <c r="CR124" s="75"/>
      <c r="CS124" s="19">
        <f t="shared" si="114"/>
        <v>0</v>
      </c>
      <c r="CT124" s="19">
        <f t="shared" si="115"/>
        <v>0</v>
      </c>
      <c r="CU124" s="19">
        <v>0</v>
      </c>
      <c r="CV124" s="20">
        <v>0</v>
      </c>
      <c r="CW124" s="52"/>
    </row>
    <row r="125" spans="1:101" ht="15.6" x14ac:dyDescent="0.3">
      <c r="A125" s="105" t="s">
        <v>1</v>
      </c>
      <c r="B125" s="21" t="s">
        <v>56</v>
      </c>
      <c r="C125" s="22" t="s">
        <v>192</v>
      </c>
      <c r="D125" s="19">
        <f>SUM(E125+BZ125+CS125)</f>
        <v>46414143</v>
      </c>
      <c r="E125" s="19">
        <f>SUM(F125+BA125)</f>
        <v>45891222</v>
      </c>
      <c r="F125" s="19">
        <f>SUM(G125+H125+I125+P125+S125+T125+U125+AE125+AD125)</f>
        <v>42315322</v>
      </c>
      <c r="G125" s="23">
        <v>24341405</v>
      </c>
      <c r="H125" s="23">
        <v>5678621</v>
      </c>
      <c r="I125" s="19">
        <f t="shared" si="110"/>
        <v>9612347</v>
      </c>
      <c r="J125" s="23">
        <v>173545</v>
      </c>
      <c r="K125" s="23">
        <v>680032</v>
      </c>
      <c r="L125" s="23">
        <v>8012953</v>
      </c>
      <c r="M125" s="23">
        <v>0</v>
      </c>
      <c r="N125" s="23">
        <v>273109</v>
      </c>
      <c r="O125" s="23">
        <v>472708</v>
      </c>
      <c r="P125" s="19">
        <f t="shared" si="111"/>
        <v>0</v>
      </c>
      <c r="Q125" s="19">
        <v>0</v>
      </c>
      <c r="R125" s="19">
        <v>0</v>
      </c>
      <c r="S125" s="19">
        <v>0</v>
      </c>
      <c r="T125" s="23">
        <v>36490</v>
      </c>
      <c r="U125" s="19">
        <f t="shared" si="252"/>
        <v>1202655</v>
      </c>
      <c r="V125" s="23">
        <v>108076</v>
      </c>
      <c r="W125" s="23">
        <v>542661</v>
      </c>
      <c r="X125" s="23">
        <v>224689</v>
      </c>
      <c r="Y125" s="23">
        <v>227741</v>
      </c>
      <c r="Z125" s="23">
        <v>42384</v>
      </c>
      <c r="AA125" s="23">
        <v>0</v>
      </c>
      <c r="AB125" s="23">
        <v>0</v>
      </c>
      <c r="AC125" s="23">
        <v>57104</v>
      </c>
      <c r="AD125" s="19">
        <v>0</v>
      </c>
      <c r="AE125" s="19">
        <f>SUM(AF125:AZ125)</f>
        <v>1443804</v>
      </c>
      <c r="AF125" s="19">
        <v>0</v>
      </c>
      <c r="AG125" s="19">
        <v>0</v>
      </c>
      <c r="AH125" s="23">
        <v>47000</v>
      </c>
      <c r="AI125" s="23">
        <v>457107</v>
      </c>
      <c r="AJ125" s="23">
        <v>145177</v>
      </c>
      <c r="AK125" s="23">
        <v>355754</v>
      </c>
      <c r="AL125" s="23">
        <v>0</v>
      </c>
      <c r="AM125" s="23">
        <v>1135</v>
      </c>
      <c r="AN125" s="23">
        <v>6617</v>
      </c>
      <c r="AO125" s="23">
        <v>0</v>
      </c>
      <c r="AP125" s="23">
        <v>0</v>
      </c>
      <c r="AQ125" s="23">
        <v>0</v>
      </c>
      <c r="AR125" s="23">
        <v>287385</v>
      </c>
      <c r="AS125" s="23">
        <v>31572</v>
      </c>
      <c r="AT125" s="23">
        <v>0</v>
      </c>
      <c r="AU125" s="23">
        <v>0</v>
      </c>
      <c r="AV125" s="23">
        <v>0</v>
      </c>
      <c r="AW125" s="23">
        <v>0</v>
      </c>
      <c r="AX125" s="23">
        <v>0</v>
      </c>
      <c r="AY125" s="23">
        <v>0</v>
      </c>
      <c r="AZ125" s="23">
        <v>112057</v>
      </c>
      <c r="BA125" s="19">
        <f>SUM(BB125+BF125+BI125+BK125+BN125)</f>
        <v>3575900</v>
      </c>
      <c r="BB125" s="19">
        <f>SUM(BC125:BE125)</f>
        <v>0</v>
      </c>
      <c r="BC125" s="19">
        <v>0</v>
      </c>
      <c r="BD125" s="19">
        <v>0</v>
      </c>
      <c r="BE125" s="19">
        <v>0</v>
      </c>
      <c r="BF125" s="19">
        <f>SUM(BH125:BH125)</f>
        <v>0</v>
      </c>
      <c r="BG125" s="19">
        <v>0</v>
      </c>
      <c r="BH125" s="19">
        <v>0</v>
      </c>
      <c r="BI125" s="19">
        <v>0</v>
      </c>
      <c r="BJ125" s="19">
        <v>0</v>
      </c>
      <c r="BK125" s="19">
        <f t="shared" si="112"/>
        <v>0</v>
      </c>
      <c r="BL125" s="19">
        <v>0</v>
      </c>
      <c r="BM125" s="19">
        <v>0</v>
      </c>
      <c r="BN125" s="19">
        <f>SUM(BO125:BY125)</f>
        <v>3575900</v>
      </c>
      <c r="BO125" s="19">
        <v>0</v>
      </c>
      <c r="BP125" s="19">
        <v>0</v>
      </c>
      <c r="BQ125" s="19">
        <v>0</v>
      </c>
      <c r="BR125" s="19">
        <v>0</v>
      </c>
      <c r="BS125" s="19">
        <v>0</v>
      </c>
      <c r="BT125" s="24">
        <v>152259</v>
      </c>
      <c r="BU125" s="19">
        <v>0</v>
      </c>
      <c r="BV125" s="19">
        <v>0</v>
      </c>
      <c r="BW125" s="19">
        <v>0</v>
      </c>
      <c r="BX125" s="19">
        <v>0</v>
      </c>
      <c r="BY125" s="23">
        <v>3423641</v>
      </c>
      <c r="BZ125" s="19">
        <f>SUM(CA125+CO125)</f>
        <v>522921</v>
      </c>
      <c r="CA125" s="19">
        <f>SUM(CB125+CE125+CK125)</f>
        <v>522921</v>
      </c>
      <c r="CB125" s="19">
        <f t="shared" si="113"/>
        <v>522921</v>
      </c>
      <c r="CC125" s="19">
        <v>0</v>
      </c>
      <c r="CD125" s="23">
        <v>522921</v>
      </c>
      <c r="CE125" s="19">
        <f t="shared" si="253"/>
        <v>0</v>
      </c>
      <c r="CF125" s="19">
        <v>0</v>
      </c>
      <c r="CG125" s="19">
        <v>0</v>
      </c>
      <c r="CH125" s="19">
        <v>0</v>
      </c>
      <c r="CI125" s="19">
        <v>0</v>
      </c>
      <c r="CJ125" s="19">
        <v>0</v>
      </c>
      <c r="CK125" s="19">
        <f>SUM(CL125:CN125)</f>
        <v>0</v>
      </c>
      <c r="CL125" s="23"/>
      <c r="CM125" s="19">
        <v>0</v>
      </c>
      <c r="CN125" s="19"/>
      <c r="CO125" s="19">
        <v>0</v>
      </c>
      <c r="CP125" s="75"/>
      <c r="CQ125" s="75"/>
      <c r="CR125" s="75"/>
      <c r="CS125" s="19">
        <f t="shared" si="114"/>
        <v>0</v>
      </c>
      <c r="CT125" s="19">
        <f t="shared" si="115"/>
        <v>0</v>
      </c>
      <c r="CU125" s="19">
        <v>0</v>
      </c>
      <c r="CV125" s="20">
        <v>0</v>
      </c>
      <c r="CW125" s="52"/>
    </row>
    <row r="126" spans="1:101" s="58" customFormat="1" ht="15.6" x14ac:dyDescent="0.3">
      <c r="A126" s="105" t="s">
        <v>1</v>
      </c>
      <c r="B126" s="21" t="s">
        <v>60</v>
      </c>
      <c r="C126" s="22" t="s">
        <v>193</v>
      </c>
      <c r="D126" s="19">
        <f>SUM(E126+BZ126+CS126)</f>
        <v>12550869</v>
      </c>
      <c r="E126" s="19">
        <f>SUM(F126+BA126)</f>
        <v>12550869</v>
      </c>
      <c r="F126" s="19">
        <f>SUM(G126+H126+I126+P126+S126+T126+U126+AE126+AD126)</f>
        <v>12550869</v>
      </c>
      <c r="G126" s="23">
        <v>9124900</v>
      </c>
      <c r="H126" s="23">
        <v>2135029</v>
      </c>
      <c r="I126" s="19">
        <f t="shared" si="110"/>
        <v>567099</v>
      </c>
      <c r="J126" s="23">
        <v>7293</v>
      </c>
      <c r="K126" s="23">
        <v>0</v>
      </c>
      <c r="L126" s="23">
        <v>473543</v>
      </c>
      <c r="M126" s="23">
        <v>0</v>
      </c>
      <c r="N126" s="23">
        <v>0</v>
      </c>
      <c r="O126" s="23">
        <v>86263</v>
      </c>
      <c r="P126" s="19">
        <f t="shared" si="111"/>
        <v>0</v>
      </c>
      <c r="Q126" s="19">
        <v>0</v>
      </c>
      <c r="R126" s="24"/>
      <c r="S126" s="19">
        <v>0</v>
      </c>
      <c r="T126" s="23">
        <v>37513</v>
      </c>
      <c r="U126" s="19">
        <f t="shared" si="252"/>
        <v>599640</v>
      </c>
      <c r="V126" s="23">
        <v>22963</v>
      </c>
      <c r="W126" s="23">
        <v>405509</v>
      </c>
      <c r="X126" s="23">
        <v>97472</v>
      </c>
      <c r="Y126" s="23">
        <v>56952</v>
      </c>
      <c r="Z126" s="23">
        <v>16744</v>
      </c>
      <c r="AA126" s="23">
        <v>0</v>
      </c>
      <c r="AB126" s="23">
        <v>0</v>
      </c>
      <c r="AC126" s="23">
        <v>0</v>
      </c>
      <c r="AD126" s="19">
        <v>0</v>
      </c>
      <c r="AE126" s="19">
        <f>SUM(AF126:AZ126)</f>
        <v>86688</v>
      </c>
      <c r="AF126" s="19">
        <v>0</v>
      </c>
      <c r="AG126" s="19">
        <v>0</v>
      </c>
      <c r="AH126" s="23"/>
      <c r="AI126" s="23">
        <v>0</v>
      </c>
      <c r="AJ126" s="23">
        <v>0</v>
      </c>
      <c r="AK126" s="23"/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3">
        <v>0</v>
      </c>
      <c r="AR126" s="23">
        <v>86688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0</v>
      </c>
      <c r="BA126" s="19">
        <f>SUM(BB126+BF126+BI126+BK126+BN126)</f>
        <v>0</v>
      </c>
      <c r="BB126" s="19">
        <f>SUM(BC126:BE126)</f>
        <v>0</v>
      </c>
      <c r="BC126" s="19">
        <v>0</v>
      </c>
      <c r="BD126" s="19">
        <v>0</v>
      </c>
      <c r="BE126" s="19">
        <v>0</v>
      </c>
      <c r="BF126" s="19">
        <f>SUM(BH126:BH126)</f>
        <v>0</v>
      </c>
      <c r="BG126" s="19">
        <v>0</v>
      </c>
      <c r="BH126" s="19">
        <v>0</v>
      </c>
      <c r="BI126" s="19">
        <v>0</v>
      </c>
      <c r="BJ126" s="19">
        <v>0</v>
      </c>
      <c r="BK126" s="19">
        <f t="shared" si="112"/>
        <v>0</v>
      </c>
      <c r="BL126" s="19">
        <v>0</v>
      </c>
      <c r="BM126" s="19">
        <v>0</v>
      </c>
      <c r="BN126" s="19">
        <f>SUM(BO126:BY126)</f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  <c r="BU126" s="19">
        <v>0</v>
      </c>
      <c r="BV126" s="19">
        <v>0</v>
      </c>
      <c r="BW126" s="19">
        <v>0</v>
      </c>
      <c r="BX126" s="19">
        <v>0</v>
      </c>
      <c r="BY126" s="19">
        <v>0</v>
      </c>
      <c r="BZ126" s="19">
        <f>SUM(CA126+CO126)</f>
        <v>0</v>
      </c>
      <c r="CA126" s="19">
        <f>SUM(CB126+CE126+CK126)</f>
        <v>0</v>
      </c>
      <c r="CB126" s="19">
        <f t="shared" si="113"/>
        <v>0</v>
      </c>
      <c r="CC126" s="19">
        <v>0</v>
      </c>
      <c r="CD126" s="23"/>
      <c r="CE126" s="19">
        <f t="shared" si="253"/>
        <v>0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f>SUM(CL126:CN126)</f>
        <v>0</v>
      </c>
      <c r="CL126" s="19">
        <v>0</v>
      </c>
      <c r="CM126" s="19">
        <v>0</v>
      </c>
      <c r="CN126" s="19"/>
      <c r="CO126" s="19">
        <v>0</v>
      </c>
      <c r="CP126" s="75"/>
      <c r="CQ126" s="75"/>
      <c r="CR126" s="75"/>
      <c r="CS126" s="19">
        <f t="shared" si="114"/>
        <v>0</v>
      </c>
      <c r="CT126" s="19">
        <f t="shared" si="115"/>
        <v>0</v>
      </c>
      <c r="CU126" s="19">
        <v>0</v>
      </c>
      <c r="CV126" s="20">
        <v>0</v>
      </c>
      <c r="CW126" s="52"/>
    </row>
    <row r="127" spans="1:101" ht="15.6" x14ac:dyDescent="0.3">
      <c r="A127" s="104" t="s">
        <v>194</v>
      </c>
      <c r="B127" s="16" t="s">
        <v>1</v>
      </c>
      <c r="C127" s="17" t="s">
        <v>195</v>
      </c>
      <c r="D127" s="18">
        <f>SUM(D128:D130)</f>
        <v>140725251</v>
      </c>
      <c r="E127" s="18">
        <f t="shared" ref="E127:BT127" si="254">SUM(E128:E130)</f>
        <v>140207251</v>
      </c>
      <c r="F127" s="18">
        <f t="shared" si="254"/>
        <v>124422320</v>
      </c>
      <c r="G127" s="18">
        <f t="shared" si="254"/>
        <v>87473786</v>
      </c>
      <c r="H127" s="18">
        <f t="shared" si="254"/>
        <v>20658034</v>
      </c>
      <c r="I127" s="18">
        <f t="shared" si="254"/>
        <v>8760603</v>
      </c>
      <c r="J127" s="18">
        <f t="shared" si="254"/>
        <v>128507</v>
      </c>
      <c r="K127" s="18">
        <f t="shared" si="254"/>
        <v>217000</v>
      </c>
      <c r="L127" s="18">
        <f t="shared" si="254"/>
        <v>6580058</v>
      </c>
      <c r="M127" s="18">
        <f t="shared" si="254"/>
        <v>0</v>
      </c>
      <c r="N127" s="18">
        <f t="shared" si="254"/>
        <v>1227956</v>
      </c>
      <c r="O127" s="18">
        <f t="shared" si="254"/>
        <v>607082</v>
      </c>
      <c r="P127" s="18">
        <f t="shared" si="254"/>
        <v>0</v>
      </c>
      <c r="Q127" s="18">
        <f t="shared" si="254"/>
        <v>0</v>
      </c>
      <c r="R127" s="18">
        <f t="shared" si="254"/>
        <v>0</v>
      </c>
      <c r="S127" s="18">
        <f t="shared" si="254"/>
        <v>0</v>
      </c>
      <c r="T127" s="18">
        <f t="shared" si="254"/>
        <v>257866</v>
      </c>
      <c r="U127" s="18">
        <f t="shared" si="254"/>
        <v>4901939</v>
      </c>
      <c r="V127" s="18">
        <f t="shared" si="254"/>
        <v>311858</v>
      </c>
      <c r="W127" s="18">
        <f t="shared" si="254"/>
        <v>3412367</v>
      </c>
      <c r="X127" s="18">
        <f t="shared" si="254"/>
        <v>709410</v>
      </c>
      <c r="Y127" s="18">
        <f t="shared" si="254"/>
        <v>367156</v>
      </c>
      <c r="Z127" s="18">
        <f t="shared" si="254"/>
        <v>101000</v>
      </c>
      <c r="AA127" s="18">
        <f t="shared" si="254"/>
        <v>0</v>
      </c>
      <c r="AB127" s="18">
        <f t="shared" si="254"/>
        <v>0</v>
      </c>
      <c r="AC127" s="18">
        <f t="shared" si="254"/>
        <v>148</v>
      </c>
      <c r="AD127" s="18">
        <f t="shared" si="254"/>
        <v>0</v>
      </c>
      <c r="AE127" s="18">
        <f t="shared" si="254"/>
        <v>2370092</v>
      </c>
      <c r="AF127" s="18">
        <f t="shared" si="254"/>
        <v>0</v>
      </c>
      <c r="AG127" s="18">
        <f t="shared" si="254"/>
        <v>0</v>
      </c>
      <c r="AH127" s="18">
        <f t="shared" si="254"/>
        <v>30717</v>
      </c>
      <c r="AI127" s="18">
        <f t="shared" si="254"/>
        <v>467595</v>
      </c>
      <c r="AJ127" s="18">
        <f t="shared" si="254"/>
        <v>126650</v>
      </c>
      <c r="AK127" s="18">
        <f t="shared" si="254"/>
        <v>26781</v>
      </c>
      <c r="AL127" s="18">
        <f t="shared" si="254"/>
        <v>0</v>
      </c>
      <c r="AM127" s="18">
        <f t="shared" si="254"/>
        <v>0</v>
      </c>
      <c r="AN127" s="18">
        <f t="shared" si="254"/>
        <v>30179</v>
      </c>
      <c r="AO127" s="18">
        <f t="shared" si="254"/>
        <v>0</v>
      </c>
      <c r="AP127" s="18">
        <f t="shared" si="254"/>
        <v>0</v>
      </c>
      <c r="AQ127" s="18">
        <f t="shared" si="254"/>
        <v>0</v>
      </c>
      <c r="AR127" s="18">
        <f t="shared" si="254"/>
        <v>612170</v>
      </c>
      <c r="AS127" s="18">
        <f t="shared" si="254"/>
        <v>66000</v>
      </c>
      <c r="AT127" s="18"/>
      <c r="AU127" s="18"/>
      <c r="AV127" s="18">
        <f t="shared" si="254"/>
        <v>0</v>
      </c>
      <c r="AW127" s="18">
        <f t="shared" si="254"/>
        <v>0</v>
      </c>
      <c r="AX127" s="18">
        <f t="shared" si="254"/>
        <v>0</v>
      </c>
      <c r="AY127" s="18"/>
      <c r="AZ127" s="18">
        <f t="shared" si="254"/>
        <v>1010000</v>
      </c>
      <c r="BA127" s="18">
        <f t="shared" si="254"/>
        <v>15784931</v>
      </c>
      <c r="BB127" s="18">
        <f t="shared" si="254"/>
        <v>0</v>
      </c>
      <c r="BC127" s="18">
        <f t="shared" si="254"/>
        <v>0</v>
      </c>
      <c r="BD127" s="18">
        <f t="shared" si="254"/>
        <v>0</v>
      </c>
      <c r="BE127" s="18">
        <f t="shared" si="254"/>
        <v>0</v>
      </c>
      <c r="BF127" s="18">
        <f t="shared" si="254"/>
        <v>0</v>
      </c>
      <c r="BG127" s="18">
        <f t="shared" si="254"/>
        <v>0</v>
      </c>
      <c r="BH127" s="18">
        <f t="shared" si="254"/>
        <v>0</v>
      </c>
      <c r="BI127" s="18">
        <f t="shared" si="254"/>
        <v>0</v>
      </c>
      <c r="BJ127" s="18">
        <f t="shared" ref="BJ127" si="255">SUM(BJ128:BJ130)</f>
        <v>0</v>
      </c>
      <c r="BK127" s="18">
        <f t="shared" si="254"/>
        <v>0</v>
      </c>
      <c r="BL127" s="18">
        <f t="shared" si="254"/>
        <v>0</v>
      </c>
      <c r="BM127" s="18">
        <f t="shared" ref="BM127" si="256">SUM(BM128:BM130)</f>
        <v>0</v>
      </c>
      <c r="BN127" s="18">
        <f t="shared" si="254"/>
        <v>15784931</v>
      </c>
      <c r="BO127" s="18">
        <f t="shared" si="254"/>
        <v>0</v>
      </c>
      <c r="BP127" s="18">
        <f t="shared" si="254"/>
        <v>0</v>
      </c>
      <c r="BQ127" s="18">
        <f t="shared" si="254"/>
        <v>6599879</v>
      </c>
      <c r="BR127" s="18">
        <f t="shared" si="254"/>
        <v>0</v>
      </c>
      <c r="BS127" s="18">
        <f t="shared" si="254"/>
        <v>0</v>
      </c>
      <c r="BT127" s="18">
        <f t="shared" si="254"/>
        <v>0</v>
      </c>
      <c r="BU127" s="18">
        <f t="shared" ref="BU127:CV127" si="257">SUM(BU128:BU130)</f>
        <v>0</v>
      </c>
      <c r="BV127" s="18">
        <f t="shared" si="257"/>
        <v>0</v>
      </c>
      <c r="BW127" s="18">
        <f t="shared" si="257"/>
        <v>0</v>
      </c>
      <c r="BX127" s="18">
        <f t="shared" si="257"/>
        <v>8755404</v>
      </c>
      <c r="BY127" s="18">
        <f t="shared" si="257"/>
        <v>429648</v>
      </c>
      <c r="BZ127" s="18">
        <f t="shared" si="257"/>
        <v>518000</v>
      </c>
      <c r="CA127" s="18">
        <f t="shared" si="257"/>
        <v>518000</v>
      </c>
      <c r="CB127" s="18">
        <f t="shared" si="257"/>
        <v>518000</v>
      </c>
      <c r="CC127" s="18">
        <f t="shared" si="257"/>
        <v>0</v>
      </c>
      <c r="CD127" s="18">
        <f t="shared" si="257"/>
        <v>518000</v>
      </c>
      <c r="CE127" s="18">
        <f t="shared" si="257"/>
        <v>0</v>
      </c>
      <c r="CF127" s="18">
        <f t="shared" si="257"/>
        <v>0</v>
      </c>
      <c r="CG127" s="18">
        <f t="shared" ref="CG127:CH127" si="258">SUM(CG128:CG130)</f>
        <v>0</v>
      </c>
      <c r="CH127" s="18">
        <f t="shared" si="258"/>
        <v>0</v>
      </c>
      <c r="CI127" s="18">
        <f t="shared" si="257"/>
        <v>0</v>
      </c>
      <c r="CJ127" s="18">
        <f t="shared" ref="CJ127" si="259">SUM(CJ128:CJ130)</f>
        <v>0</v>
      </c>
      <c r="CK127" s="18">
        <f t="shared" si="257"/>
        <v>0</v>
      </c>
      <c r="CL127" s="18">
        <f t="shared" ref="CL127" si="260">SUM(CL128:CL130)</f>
        <v>0</v>
      </c>
      <c r="CM127" s="18">
        <f t="shared" si="257"/>
        <v>0</v>
      </c>
      <c r="CN127" s="18"/>
      <c r="CO127" s="18">
        <f t="shared" si="257"/>
        <v>0</v>
      </c>
      <c r="CP127" s="74"/>
      <c r="CQ127" s="74"/>
      <c r="CR127" s="74"/>
      <c r="CS127" s="18">
        <f t="shared" si="257"/>
        <v>0</v>
      </c>
      <c r="CT127" s="18">
        <f t="shared" si="257"/>
        <v>0</v>
      </c>
      <c r="CU127" s="18">
        <f t="shared" si="257"/>
        <v>0</v>
      </c>
      <c r="CV127" s="46">
        <f t="shared" si="257"/>
        <v>0</v>
      </c>
      <c r="CW127" s="57"/>
    </row>
    <row r="128" spans="1:101" s="79" customFormat="1" ht="31.2" x14ac:dyDescent="0.3">
      <c r="A128" s="105" t="s">
        <v>1</v>
      </c>
      <c r="B128" s="21" t="s">
        <v>58</v>
      </c>
      <c r="C128" s="22" t="s">
        <v>196</v>
      </c>
      <c r="D128" s="19">
        <f>SUM(E128+BZ128+CS128)</f>
        <v>18650172</v>
      </c>
      <c r="E128" s="19">
        <f>SUM(F128+BA128)</f>
        <v>18650172</v>
      </c>
      <c r="F128" s="19">
        <f>SUM(G128+H128+I128+P128+S128+T128+U128+AE128+AD128)</f>
        <v>16051406</v>
      </c>
      <c r="G128" s="23">
        <v>12010802</v>
      </c>
      <c r="H128" s="23">
        <v>2922272</v>
      </c>
      <c r="I128" s="19">
        <f t="shared" si="110"/>
        <v>616915</v>
      </c>
      <c r="J128" s="23">
        <v>0</v>
      </c>
      <c r="K128" s="23">
        <v>0</v>
      </c>
      <c r="L128" s="23">
        <v>527663</v>
      </c>
      <c r="M128" s="23">
        <v>0</v>
      </c>
      <c r="N128" s="23">
        <v>45163</v>
      </c>
      <c r="O128" s="23">
        <v>44089</v>
      </c>
      <c r="P128" s="19">
        <f t="shared" si="111"/>
        <v>0</v>
      </c>
      <c r="Q128" s="23">
        <v>0</v>
      </c>
      <c r="R128" s="23">
        <v>0</v>
      </c>
      <c r="S128" s="23">
        <v>0</v>
      </c>
      <c r="T128" s="23">
        <v>56324</v>
      </c>
      <c r="U128" s="19">
        <f t="shared" ref="U128:U130" si="261">SUM(V128:AC128)</f>
        <v>420276</v>
      </c>
      <c r="V128" s="23">
        <v>13748</v>
      </c>
      <c r="W128" s="23">
        <v>298971</v>
      </c>
      <c r="X128" s="23">
        <v>62165</v>
      </c>
      <c r="Y128" s="23">
        <v>45392</v>
      </c>
      <c r="Z128" s="23">
        <v>0</v>
      </c>
      <c r="AA128" s="23">
        <v>0</v>
      </c>
      <c r="AB128" s="23">
        <v>0</v>
      </c>
      <c r="AC128" s="23">
        <v>0</v>
      </c>
      <c r="AD128" s="19"/>
      <c r="AE128" s="19">
        <f>SUM(AF128:AZ128)</f>
        <v>24817</v>
      </c>
      <c r="AF128" s="19">
        <v>0</v>
      </c>
      <c r="AG128" s="19">
        <v>0</v>
      </c>
      <c r="AH128" s="23">
        <v>717</v>
      </c>
      <c r="AI128" s="23">
        <v>17595</v>
      </c>
      <c r="AJ128" s="23">
        <v>0</v>
      </c>
      <c r="AK128" s="23">
        <v>781</v>
      </c>
      <c r="AL128" s="23">
        <v>0</v>
      </c>
      <c r="AM128" s="23">
        <v>0</v>
      </c>
      <c r="AN128" s="23">
        <v>5724</v>
      </c>
      <c r="AO128" s="23">
        <v>0</v>
      </c>
      <c r="AP128" s="23">
        <v>0</v>
      </c>
      <c r="AQ128" s="23">
        <v>0</v>
      </c>
      <c r="AR128" s="23">
        <v>0</v>
      </c>
      <c r="AS128" s="23">
        <v>0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19">
        <f>SUM(BB128+BF128+BI128+BK128+BN128)</f>
        <v>2598766</v>
      </c>
      <c r="BB128" s="19">
        <f>SUM(BC128:BE128)</f>
        <v>0</v>
      </c>
      <c r="BC128" s="19">
        <v>0</v>
      </c>
      <c r="BD128" s="19">
        <v>0</v>
      </c>
      <c r="BE128" s="19">
        <v>0</v>
      </c>
      <c r="BF128" s="19">
        <f>SUM(BH128:BH128)</f>
        <v>0</v>
      </c>
      <c r="BG128" s="19">
        <v>0</v>
      </c>
      <c r="BH128" s="19">
        <v>0</v>
      </c>
      <c r="BI128" s="19">
        <v>0</v>
      </c>
      <c r="BJ128" s="19">
        <v>0</v>
      </c>
      <c r="BK128" s="19">
        <f t="shared" si="112"/>
        <v>0</v>
      </c>
      <c r="BL128" s="19">
        <v>0</v>
      </c>
      <c r="BM128" s="19">
        <v>0</v>
      </c>
      <c r="BN128" s="19">
        <f>SUM(BO128:BY128)</f>
        <v>2598766</v>
      </c>
      <c r="BO128" s="19">
        <v>0</v>
      </c>
      <c r="BP128" s="19">
        <v>0</v>
      </c>
      <c r="BQ128" s="23">
        <v>1070064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23">
        <v>1301798</v>
      </c>
      <c r="BY128" s="23">
        <v>226904</v>
      </c>
      <c r="BZ128" s="19">
        <f>SUM(CA128+CO128)</f>
        <v>0</v>
      </c>
      <c r="CA128" s="19">
        <f>SUM(CB128+CE128+CK128)</f>
        <v>0</v>
      </c>
      <c r="CB128" s="19">
        <f t="shared" si="113"/>
        <v>0</v>
      </c>
      <c r="CC128" s="19">
        <v>0</v>
      </c>
      <c r="CD128" s="23"/>
      <c r="CE128" s="19">
        <f t="shared" ref="CE128:CE130" si="262">SUM(CF128:CJ128)</f>
        <v>0</v>
      </c>
      <c r="CF128" s="19"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f>SUM(CL128:CN128)</f>
        <v>0</v>
      </c>
      <c r="CL128" s="23"/>
      <c r="CM128" s="19">
        <v>0</v>
      </c>
      <c r="CN128" s="19"/>
      <c r="CO128" s="19">
        <v>0</v>
      </c>
      <c r="CP128" s="75"/>
      <c r="CQ128" s="75"/>
      <c r="CR128" s="75"/>
      <c r="CS128" s="19">
        <f t="shared" si="114"/>
        <v>0</v>
      </c>
      <c r="CT128" s="19">
        <f t="shared" si="115"/>
        <v>0</v>
      </c>
      <c r="CU128" s="19">
        <v>0</v>
      </c>
      <c r="CV128" s="20">
        <v>0</v>
      </c>
      <c r="CW128" s="52"/>
    </row>
    <row r="129" spans="1:101" ht="18.600000000000001" customHeight="1" x14ac:dyDescent="0.3">
      <c r="A129" s="107" t="s">
        <v>1</v>
      </c>
      <c r="B129" s="72" t="s">
        <v>60</v>
      </c>
      <c r="C129" s="73" t="s">
        <v>197</v>
      </c>
      <c r="D129" s="75">
        <f>SUM(E129+BZ129+CS129)</f>
        <v>106104962</v>
      </c>
      <c r="E129" s="75">
        <f>SUM(F129+BA129)</f>
        <v>106104962</v>
      </c>
      <c r="F129" s="75">
        <f>SUM(G129+H129+I129+P129+S129+T129+U129+AE129+AD129)</f>
        <v>93101894</v>
      </c>
      <c r="G129" s="76">
        <v>68340759</v>
      </c>
      <c r="H129" s="76">
        <v>16052493</v>
      </c>
      <c r="I129" s="75">
        <f t="shared" si="110"/>
        <v>3637499</v>
      </c>
      <c r="J129" s="76">
        <v>48508</v>
      </c>
      <c r="K129" s="76">
        <v>0</v>
      </c>
      <c r="L129" s="76">
        <v>2243875</v>
      </c>
      <c r="M129" s="76">
        <v>0</v>
      </c>
      <c r="N129" s="76">
        <v>932793</v>
      </c>
      <c r="O129" s="76">
        <v>412323</v>
      </c>
      <c r="P129" s="75">
        <f t="shared" si="111"/>
        <v>0</v>
      </c>
      <c r="Q129" s="76"/>
      <c r="R129" s="76">
        <v>0</v>
      </c>
      <c r="S129" s="76">
        <v>0</v>
      </c>
      <c r="T129" s="76">
        <v>181872</v>
      </c>
      <c r="U129" s="75">
        <f t="shared" si="261"/>
        <v>4121203</v>
      </c>
      <c r="V129" s="76">
        <v>278110</v>
      </c>
      <c r="W129" s="76">
        <v>2916695</v>
      </c>
      <c r="X129" s="76">
        <v>564279</v>
      </c>
      <c r="Y129" s="76">
        <v>276971</v>
      </c>
      <c r="Z129" s="76">
        <v>85000</v>
      </c>
      <c r="AA129" s="76">
        <v>0</v>
      </c>
      <c r="AB129" s="76">
        <v>0</v>
      </c>
      <c r="AC129" s="76">
        <v>148</v>
      </c>
      <c r="AD129" s="75">
        <v>0</v>
      </c>
      <c r="AE129" s="75">
        <f>SUM(AF129:AZ129)</f>
        <v>768068</v>
      </c>
      <c r="AF129" s="75">
        <v>0</v>
      </c>
      <c r="AG129" s="75">
        <v>0</v>
      </c>
      <c r="AH129" s="76">
        <v>5000</v>
      </c>
      <c r="AI129" s="76">
        <v>0</v>
      </c>
      <c r="AJ129" s="76">
        <v>126650</v>
      </c>
      <c r="AK129" s="76">
        <v>22000</v>
      </c>
      <c r="AL129" s="76">
        <v>0</v>
      </c>
      <c r="AM129" s="76">
        <v>0</v>
      </c>
      <c r="AN129" s="76">
        <v>18455</v>
      </c>
      <c r="AO129" s="76">
        <v>0</v>
      </c>
      <c r="AP129" s="76">
        <v>0</v>
      </c>
      <c r="AQ129" s="76">
        <v>0</v>
      </c>
      <c r="AR129" s="76">
        <v>595963</v>
      </c>
      <c r="AS129" s="76">
        <v>0</v>
      </c>
      <c r="AT129" s="76">
        <v>0</v>
      </c>
      <c r="AU129" s="76">
        <v>0</v>
      </c>
      <c r="AV129" s="76">
        <v>0</v>
      </c>
      <c r="AW129" s="76">
        <v>0</v>
      </c>
      <c r="AX129" s="76">
        <v>0</v>
      </c>
      <c r="AY129" s="76">
        <v>0</v>
      </c>
      <c r="AZ129" s="76">
        <v>0</v>
      </c>
      <c r="BA129" s="75">
        <f>SUM(BB129+BF129+BI129+BK129+BN129)</f>
        <v>13003068</v>
      </c>
      <c r="BB129" s="75">
        <f>SUM(BC129:BE129)</f>
        <v>0</v>
      </c>
      <c r="BC129" s="75">
        <v>0</v>
      </c>
      <c r="BD129" s="75">
        <v>0</v>
      </c>
      <c r="BE129" s="75">
        <v>0</v>
      </c>
      <c r="BF129" s="75">
        <f>SUM(BH129:BH129)</f>
        <v>0</v>
      </c>
      <c r="BG129" s="75">
        <v>0</v>
      </c>
      <c r="BH129" s="75">
        <v>0</v>
      </c>
      <c r="BI129" s="75">
        <v>0</v>
      </c>
      <c r="BJ129" s="75">
        <v>0</v>
      </c>
      <c r="BK129" s="75">
        <f t="shared" si="112"/>
        <v>0</v>
      </c>
      <c r="BL129" s="75">
        <v>0</v>
      </c>
      <c r="BM129" s="75">
        <v>0</v>
      </c>
      <c r="BN129" s="75">
        <f>SUM(BO129:BY129)</f>
        <v>13003068</v>
      </c>
      <c r="BO129" s="75">
        <v>0</v>
      </c>
      <c r="BP129" s="75">
        <v>0</v>
      </c>
      <c r="BQ129" s="76">
        <v>5403055</v>
      </c>
      <c r="BR129" s="75">
        <v>0</v>
      </c>
      <c r="BS129" s="75">
        <v>0</v>
      </c>
      <c r="BT129" s="75">
        <v>0</v>
      </c>
      <c r="BU129" s="75">
        <v>0</v>
      </c>
      <c r="BV129" s="75">
        <v>0</v>
      </c>
      <c r="BW129" s="75">
        <v>0</v>
      </c>
      <c r="BX129" s="76">
        <v>7397269</v>
      </c>
      <c r="BY129" s="76">
        <v>202744</v>
      </c>
      <c r="BZ129" s="75">
        <f>SUM(CA129+CO129)</f>
        <v>0</v>
      </c>
      <c r="CA129" s="75">
        <f>SUM(CB129+CE129+CK129)</f>
        <v>0</v>
      </c>
      <c r="CB129" s="75">
        <f t="shared" si="113"/>
        <v>0</v>
      </c>
      <c r="CC129" s="75">
        <v>0</v>
      </c>
      <c r="CD129" s="76"/>
      <c r="CE129" s="75">
        <f t="shared" si="262"/>
        <v>0</v>
      </c>
      <c r="CF129" s="75">
        <v>0</v>
      </c>
      <c r="CG129" s="75">
        <v>0</v>
      </c>
      <c r="CH129" s="75">
        <v>0</v>
      </c>
      <c r="CI129" s="75">
        <v>0</v>
      </c>
      <c r="CJ129" s="75">
        <v>0</v>
      </c>
      <c r="CK129" s="75">
        <f>SUM(CL129:CN129)</f>
        <v>0</v>
      </c>
      <c r="CL129" s="76"/>
      <c r="CM129" s="75">
        <v>0</v>
      </c>
      <c r="CN129" s="75"/>
      <c r="CO129" s="75">
        <v>0</v>
      </c>
      <c r="CP129" s="75"/>
      <c r="CQ129" s="75"/>
      <c r="CR129" s="75"/>
      <c r="CS129" s="75">
        <f t="shared" si="114"/>
        <v>0</v>
      </c>
      <c r="CT129" s="75">
        <f t="shared" si="115"/>
        <v>0</v>
      </c>
      <c r="CU129" s="75">
        <v>0</v>
      </c>
      <c r="CV129" s="78">
        <v>0</v>
      </c>
      <c r="CW129" s="79"/>
    </row>
    <row r="130" spans="1:101" s="58" customFormat="1" ht="15.6" x14ac:dyDescent="0.3">
      <c r="A130" s="105" t="s">
        <v>1</v>
      </c>
      <c r="B130" s="21" t="s">
        <v>68</v>
      </c>
      <c r="C130" s="22" t="s">
        <v>331</v>
      </c>
      <c r="D130" s="19">
        <f>SUM(E130+BZ130+CS130)</f>
        <v>15970117</v>
      </c>
      <c r="E130" s="19">
        <f>SUM(F130+BA130)</f>
        <v>15452117</v>
      </c>
      <c r="F130" s="19">
        <f>SUM(G130+H130+I130+P130+S130+T130+U130+AE130+AD130)</f>
        <v>15269020</v>
      </c>
      <c r="G130" s="23">
        <v>7122225</v>
      </c>
      <c r="H130" s="23">
        <v>1683269</v>
      </c>
      <c r="I130" s="19">
        <f t="shared" si="110"/>
        <v>4506189</v>
      </c>
      <c r="J130" s="23">
        <v>79999</v>
      </c>
      <c r="K130" s="23">
        <v>217000</v>
      </c>
      <c r="L130" s="23">
        <v>3808520</v>
      </c>
      <c r="M130" s="23">
        <v>0</v>
      </c>
      <c r="N130" s="23">
        <v>250000</v>
      </c>
      <c r="O130" s="23">
        <v>150670</v>
      </c>
      <c r="P130" s="19">
        <f t="shared" si="111"/>
        <v>0</v>
      </c>
      <c r="Q130" s="23">
        <v>0</v>
      </c>
      <c r="R130" s="23">
        <v>0</v>
      </c>
      <c r="S130" s="23">
        <v>0</v>
      </c>
      <c r="T130" s="23">
        <v>19670</v>
      </c>
      <c r="U130" s="19">
        <f t="shared" si="261"/>
        <v>360460</v>
      </c>
      <c r="V130" s="23">
        <v>20000</v>
      </c>
      <c r="W130" s="23">
        <v>196701</v>
      </c>
      <c r="X130" s="23">
        <v>82966</v>
      </c>
      <c r="Y130" s="23">
        <v>44793</v>
      </c>
      <c r="Z130" s="23">
        <v>16000</v>
      </c>
      <c r="AA130" s="23">
        <v>0</v>
      </c>
      <c r="AB130" s="23">
        <v>0</v>
      </c>
      <c r="AC130" s="23">
        <v>0</v>
      </c>
      <c r="AD130" s="19">
        <v>0</v>
      </c>
      <c r="AE130" s="19">
        <f>SUM(AF130:AZ130)</f>
        <v>1577207</v>
      </c>
      <c r="AF130" s="19">
        <v>0</v>
      </c>
      <c r="AG130" s="19">
        <v>0</v>
      </c>
      <c r="AH130" s="23">
        <v>25000</v>
      </c>
      <c r="AI130" s="23">
        <v>450000</v>
      </c>
      <c r="AJ130" s="23">
        <v>0</v>
      </c>
      <c r="AK130" s="23">
        <v>4000</v>
      </c>
      <c r="AL130" s="23">
        <v>0</v>
      </c>
      <c r="AM130" s="23">
        <v>0</v>
      </c>
      <c r="AN130" s="23">
        <v>6000</v>
      </c>
      <c r="AO130" s="23">
        <v>0</v>
      </c>
      <c r="AP130" s="23">
        <v>0</v>
      </c>
      <c r="AQ130" s="23">
        <v>0</v>
      </c>
      <c r="AR130" s="23">
        <v>16207</v>
      </c>
      <c r="AS130" s="23">
        <v>66000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1010000</v>
      </c>
      <c r="BA130" s="19">
        <f>SUM(BB130+BF130+BI130+BK130+BN130)</f>
        <v>183097</v>
      </c>
      <c r="BB130" s="19">
        <f>SUM(BC130:BE130)</f>
        <v>0</v>
      </c>
      <c r="BC130" s="19">
        <v>0</v>
      </c>
      <c r="BD130" s="19">
        <v>0</v>
      </c>
      <c r="BE130" s="19">
        <v>0</v>
      </c>
      <c r="BF130" s="19">
        <f>SUM(BH130:BH130)</f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f t="shared" si="112"/>
        <v>0</v>
      </c>
      <c r="BL130" s="19">
        <v>0</v>
      </c>
      <c r="BM130" s="19">
        <v>0</v>
      </c>
      <c r="BN130" s="19">
        <f>SUM(BO130:BY130)</f>
        <v>183097</v>
      </c>
      <c r="BO130" s="19">
        <v>0</v>
      </c>
      <c r="BP130" s="19">
        <v>0</v>
      </c>
      <c r="BQ130" s="23">
        <v>126760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23">
        <v>56337</v>
      </c>
      <c r="BY130" s="23">
        <v>0</v>
      </c>
      <c r="BZ130" s="19">
        <f>SUM(CA130+CO130)</f>
        <v>518000</v>
      </c>
      <c r="CA130" s="19">
        <f>SUM(CB130+CE130+CK130)</f>
        <v>518000</v>
      </c>
      <c r="CB130" s="19">
        <f t="shared" si="113"/>
        <v>518000</v>
      </c>
      <c r="CC130" s="19">
        <v>0</v>
      </c>
      <c r="CD130" s="23">
        <v>518000</v>
      </c>
      <c r="CE130" s="19">
        <f t="shared" si="262"/>
        <v>0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f>SUM(CL130:CN130)</f>
        <v>0</v>
      </c>
      <c r="CL130" s="23"/>
      <c r="CM130" s="19">
        <v>0</v>
      </c>
      <c r="CN130" s="19"/>
      <c r="CO130" s="19">
        <v>0</v>
      </c>
      <c r="CP130" s="75"/>
      <c r="CQ130" s="75"/>
      <c r="CR130" s="75"/>
      <c r="CS130" s="19">
        <f t="shared" si="114"/>
        <v>0</v>
      </c>
      <c r="CT130" s="19">
        <f t="shared" si="115"/>
        <v>0</v>
      </c>
      <c r="CU130" s="19">
        <v>0</v>
      </c>
      <c r="CV130" s="20">
        <v>0</v>
      </c>
      <c r="CW130" s="52"/>
    </row>
    <row r="131" spans="1:101" ht="15.6" x14ac:dyDescent="0.3">
      <c r="A131" s="104" t="s">
        <v>198</v>
      </c>
      <c r="B131" s="16" t="s">
        <v>1</v>
      </c>
      <c r="C131" s="17" t="s">
        <v>199</v>
      </c>
      <c r="D131" s="18">
        <f t="shared" ref="D131:BQ131" si="263">SUM(D132:D134)</f>
        <v>178635791</v>
      </c>
      <c r="E131" s="18">
        <f t="shared" si="263"/>
        <v>178459068</v>
      </c>
      <c r="F131" s="18">
        <f t="shared" si="263"/>
        <v>162462779</v>
      </c>
      <c r="G131" s="18">
        <f t="shared" si="263"/>
        <v>126874377</v>
      </c>
      <c r="H131" s="18">
        <f t="shared" si="263"/>
        <v>29960962</v>
      </c>
      <c r="I131" s="18">
        <f t="shared" si="263"/>
        <v>2350065</v>
      </c>
      <c r="J131" s="18">
        <f t="shared" si="263"/>
        <v>9105</v>
      </c>
      <c r="K131" s="18">
        <f t="shared" si="263"/>
        <v>40400</v>
      </c>
      <c r="L131" s="18">
        <f t="shared" si="263"/>
        <v>2067809</v>
      </c>
      <c r="M131" s="18">
        <f t="shared" si="263"/>
        <v>0</v>
      </c>
      <c r="N131" s="18">
        <f t="shared" si="263"/>
        <v>173150</v>
      </c>
      <c r="O131" s="18">
        <f t="shared" si="263"/>
        <v>59601</v>
      </c>
      <c r="P131" s="18">
        <f t="shared" si="263"/>
        <v>0</v>
      </c>
      <c r="Q131" s="18">
        <f t="shared" si="263"/>
        <v>0</v>
      </c>
      <c r="R131" s="18">
        <f t="shared" si="263"/>
        <v>0</v>
      </c>
      <c r="S131" s="18">
        <f t="shared" si="263"/>
        <v>0</v>
      </c>
      <c r="T131" s="18">
        <f t="shared" si="263"/>
        <v>325526</v>
      </c>
      <c r="U131" s="18">
        <f t="shared" si="263"/>
        <v>2437793</v>
      </c>
      <c r="V131" s="18">
        <f t="shared" si="263"/>
        <v>1215</v>
      </c>
      <c r="W131" s="18">
        <f t="shared" si="263"/>
        <v>1682619</v>
      </c>
      <c r="X131" s="18">
        <f t="shared" si="263"/>
        <v>391850</v>
      </c>
      <c r="Y131" s="18">
        <f t="shared" si="263"/>
        <v>213093</v>
      </c>
      <c r="Z131" s="18">
        <f t="shared" si="263"/>
        <v>148850</v>
      </c>
      <c r="AA131" s="18">
        <f t="shared" si="263"/>
        <v>0</v>
      </c>
      <c r="AB131" s="18">
        <f t="shared" si="263"/>
        <v>0</v>
      </c>
      <c r="AC131" s="18">
        <f t="shared" si="263"/>
        <v>166</v>
      </c>
      <c r="AD131" s="18">
        <f t="shared" si="263"/>
        <v>0</v>
      </c>
      <c r="AE131" s="18">
        <f t="shared" si="263"/>
        <v>514056</v>
      </c>
      <c r="AF131" s="18">
        <f t="shared" si="263"/>
        <v>0</v>
      </c>
      <c r="AG131" s="18">
        <f t="shared" si="263"/>
        <v>0</v>
      </c>
      <c r="AH131" s="18">
        <f t="shared" si="263"/>
        <v>0</v>
      </c>
      <c r="AI131" s="18">
        <f t="shared" si="263"/>
        <v>13782</v>
      </c>
      <c r="AJ131" s="18">
        <f t="shared" si="263"/>
        <v>146000</v>
      </c>
      <c r="AK131" s="18">
        <f t="shared" si="263"/>
        <v>7416</v>
      </c>
      <c r="AL131" s="18">
        <f t="shared" si="263"/>
        <v>0</v>
      </c>
      <c r="AM131" s="18">
        <f t="shared" si="263"/>
        <v>1200</v>
      </c>
      <c r="AN131" s="18">
        <f t="shared" si="263"/>
        <v>210645</v>
      </c>
      <c r="AO131" s="18">
        <f t="shared" si="263"/>
        <v>0</v>
      </c>
      <c r="AP131" s="18">
        <f t="shared" si="263"/>
        <v>0</v>
      </c>
      <c r="AQ131" s="18">
        <f t="shared" si="263"/>
        <v>0</v>
      </c>
      <c r="AR131" s="18">
        <f t="shared" si="263"/>
        <v>0</v>
      </c>
      <c r="AS131" s="18">
        <f t="shared" si="263"/>
        <v>38640</v>
      </c>
      <c r="AT131" s="18"/>
      <c r="AU131" s="18"/>
      <c r="AV131" s="18">
        <f t="shared" si="263"/>
        <v>0</v>
      </c>
      <c r="AW131" s="18">
        <f t="shared" si="263"/>
        <v>0</v>
      </c>
      <c r="AX131" s="18">
        <f t="shared" si="263"/>
        <v>0</v>
      </c>
      <c r="AY131" s="18"/>
      <c r="AZ131" s="18">
        <f t="shared" si="263"/>
        <v>96373</v>
      </c>
      <c r="BA131" s="18">
        <f t="shared" si="263"/>
        <v>15996289</v>
      </c>
      <c r="BB131" s="18">
        <f t="shared" si="263"/>
        <v>0</v>
      </c>
      <c r="BC131" s="18">
        <f t="shared" si="263"/>
        <v>0</v>
      </c>
      <c r="BD131" s="18">
        <f t="shared" si="263"/>
        <v>0</v>
      </c>
      <c r="BE131" s="18">
        <f t="shared" si="263"/>
        <v>0</v>
      </c>
      <c r="BF131" s="18">
        <f t="shared" si="263"/>
        <v>0</v>
      </c>
      <c r="BG131" s="18">
        <f t="shared" si="263"/>
        <v>0</v>
      </c>
      <c r="BH131" s="18">
        <f t="shared" si="263"/>
        <v>0</v>
      </c>
      <c r="BI131" s="18">
        <f t="shared" si="263"/>
        <v>0</v>
      </c>
      <c r="BJ131" s="18">
        <f t="shared" ref="BJ131" si="264">SUM(BJ132:BJ134)</f>
        <v>0</v>
      </c>
      <c r="BK131" s="18">
        <f t="shared" si="263"/>
        <v>0</v>
      </c>
      <c r="BL131" s="18">
        <f t="shared" si="263"/>
        <v>0</v>
      </c>
      <c r="BM131" s="18">
        <f t="shared" ref="BM131" si="265">SUM(BM132:BM134)</f>
        <v>0</v>
      </c>
      <c r="BN131" s="18">
        <f t="shared" si="263"/>
        <v>15996289</v>
      </c>
      <c r="BO131" s="18">
        <f t="shared" si="263"/>
        <v>0</v>
      </c>
      <c r="BP131" s="18">
        <f t="shared" si="263"/>
        <v>0</v>
      </c>
      <c r="BQ131" s="18">
        <f t="shared" si="263"/>
        <v>9995850</v>
      </c>
      <c r="BR131" s="18">
        <f t="shared" ref="BR131:CV131" si="266">SUM(BR132:BR134)</f>
        <v>0</v>
      </c>
      <c r="BS131" s="18">
        <f t="shared" si="266"/>
        <v>0</v>
      </c>
      <c r="BT131" s="18">
        <f t="shared" si="266"/>
        <v>0</v>
      </c>
      <c r="BU131" s="18">
        <f t="shared" si="266"/>
        <v>0</v>
      </c>
      <c r="BV131" s="18">
        <f t="shared" si="266"/>
        <v>0</v>
      </c>
      <c r="BW131" s="18">
        <f t="shared" si="266"/>
        <v>0</v>
      </c>
      <c r="BX131" s="18">
        <f t="shared" si="266"/>
        <v>4894144</v>
      </c>
      <c r="BY131" s="18">
        <f t="shared" si="266"/>
        <v>1106295</v>
      </c>
      <c r="BZ131" s="18">
        <f t="shared" si="266"/>
        <v>176723</v>
      </c>
      <c r="CA131" s="18">
        <f t="shared" si="266"/>
        <v>176723</v>
      </c>
      <c r="CB131" s="18">
        <f t="shared" si="266"/>
        <v>176723</v>
      </c>
      <c r="CC131" s="18">
        <f t="shared" si="266"/>
        <v>0</v>
      </c>
      <c r="CD131" s="18">
        <f t="shared" si="266"/>
        <v>176723</v>
      </c>
      <c r="CE131" s="18">
        <f t="shared" si="266"/>
        <v>0</v>
      </c>
      <c r="CF131" s="18">
        <f t="shared" si="266"/>
        <v>0</v>
      </c>
      <c r="CG131" s="18">
        <f t="shared" ref="CG131:CH131" si="267">SUM(CG132:CG134)</f>
        <v>0</v>
      </c>
      <c r="CH131" s="18">
        <f t="shared" si="267"/>
        <v>0</v>
      </c>
      <c r="CI131" s="18">
        <f t="shared" si="266"/>
        <v>0</v>
      </c>
      <c r="CJ131" s="18">
        <f t="shared" ref="CJ131" si="268">SUM(CJ132:CJ134)</f>
        <v>0</v>
      </c>
      <c r="CK131" s="18">
        <f t="shared" si="266"/>
        <v>0</v>
      </c>
      <c r="CL131" s="18">
        <f t="shared" ref="CL131" si="269">SUM(CL132:CL134)</f>
        <v>0</v>
      </c>
      <c r="CM131" s="18">
        <f t="shared" si="266"/>
        <v>0</v>
      </c>
      <c r="CN131" s="18"/>
      <c r="CO131" s="18">
        <f t="shared" si="266"/>
        <v>0</v>
      </c>
      <c r="CP131" s="74"/>
      <c r="CQ131" s="74"/>
      <c r="CR131" s="74"/>
      <c r="CS131" s="18">
        <f t="shared" si="266"/>
        <v>0</v>
      </c>
      <c r="CT131" s="18">
        <f t="shared" si="266"/>
        <v>0</v>
      </c>
      <c r="CU131" s="18">
        <f t="shared" si="266"/>
        <v>0</v>
      </c>
      <c r="CV131" s="46">
        <f t="shared" si="266"/>
        <v>0</v>
      </c>
      <c r="CW131" s="57"/>
    </row>
    <row r="132" spans="1:101" s="79" customFormat="1" ht="15.6" x14ac:dyDescent="0.3">
      <c r="A132" s="105" t="s">
        <v>1</v>
      </c>
      <c r="B132" s="21" t="s">
        <v>60</v>
      </c>
      <c r="C132" s="22" t="s">
        <v>200</v>
      </c>
      <c r="D132" s="19">
        <f>SUM(E132+BZ132+CS132)</f>
        <v>592873</v>
      </c>
      <c r="E132" s="19">
        <f>SUM(F132+BA132)</f>
        <v>592873</v>
      </c>
      <c r="F132" s="19">
        <f>SUM(G132+H132+I132+P132+S132+T132+U132+AE132+AD132)</f>
        <v>211663</v>
      </c>
      <c r="G132" s="23">
        <v>169330</v>
      </c>
      <c r="H132" s="23">
        <v>42333</v>
      </c>
      <c r="I132" s="19">
        <f t="shared" si="110"/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19">
        <f t="shared" si="111"/>
        <v>0</v>
      </c>
      <c r="Q132" s="23">
        <v>0</v>
      </c>
      <c r="R132" s="23">
        <v>0</v>
      </c>
      <c r="S132" s="23">
        <v>0</v>
      </c>
      <c r="T132" s="23">
        <v>0</v>
      </c>
      <c r="U132" s="19">
        <f t="shared" ref="U132:U134" si="270">SUM(V132:AC132)</f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19">
        <v>0</v>
      </c>
      <c r="AE132" s="19">
        <f>SUM(AF132:AZ132)</f>
        <v>0</v>
      </c>
      <c r="AF132" s="24">
        <v>0</v>
      </c>
      <c r="AG132" s="24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v>0</v>
      </c>
      <c r="AP132" s="23">
        <v>0</v>
      </c>
      <c r="AQ132" s="23">
        <v>0</v>
      </c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19">
        <f>SUM(BB132+BF132+BI132+BK132+BN132)</f>
        <v>381210</v>
      </c>
      <c r="BB132" s="19">
        <f>SUM(BC132:BE132)</f>
        <v>0</v>
      </c>
      <c r="BC132" s="19">
        <v>0</v>
      </c>
      <c r="BD132" s="19">
        <v>0</v>
      </c>
      <c r="BE132" s="19">
        <v>0</v>
      </c>
      <c r="BF132" s="19">
        <f>SUM(BH132:BH132)</f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f t="shared" si="112"/>
        <v>0</v>
      </c>
      <c r="BL132" s="19">
        <v>0</v>
      </c>
      <c r="BM132" s="19">
        <v>0</v>
      </c>
      <c r="BN132" s="19">
        <f>SUM(BO132:BY132)</f>
        <v>381210</v>
      </c>
      <c r="BO132" s="19">
        <v>0</v>
      </c>
      <c r="BP132" s="19">
        <v>0</v>
      </c>
      <c r="BQ132" s="23">
        <v>381210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23">
        <v>0</v>
      </c>
      <c r="BY132" s="23">
        <v>0</v>
      </c>
      <c r="BZ132" s="19">
        <f>SUM(CA132+CO132)</f>
        <v>0</v>
      </c>
      <c r="CA132" s="19">
        <f>SUM(CB132+CE132+CK132)</f>
        <v>0</v>
      </c>
      <c r="CB132" s="19">
        <f t="shared" si="113"/>
        <v>0</v>
      </c>
      <c r="CC132" s="19">
        <v>0</v>
      </c>
      <c r="CD132" s="23">
        <v>0</v>
      </c>
      <c r="CE132" s="19">
        <f t="shared" ref="CE132:CE134" si="271">SUM(CF132:CJ132)</f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f>SUM(CL132:CN132)</f>
        <v>0</v>
      </c>
      <c r="CL132" s="19">
        <v>0</v>
      </c>
      <c r="CM132" s="19">
        <v>0</v>
      </c>
      <c r="CN132" s="19"/>
      <c r="CO132" s="19">
        <v>0</v>
      </c>
      <c r="CP132" s="75"/>
      <c r="CQ132" s="75"/>
      <c r="CR132" s="75"/>
      <c r="CS132" s="19">
        <f t="shared" si="114"/>
        <v>0</v>
      </c>
      <c r="CT132" s="19">
        <f t="shared" si="115"/>
        <v>0</v>
      </c>
      <c r="CU132" s="19">
        <v>0</v>
      </c>
      <c r="CV132" s="20">
        <v>0</v>
      </c>
      <c r="CW132" s="52"/>
    </row>
    <row r="133" spans="1:101" ht="15.6" x14ac:dyDescent="0.3">
      <c r="A133" s="107" t="s">
        <v>1</v>
      </c>
      <c r="B133" s="72" t="s">
        <v>162</v>
      </c>
      <c r="C133" s="73" t="s">
        <v>201</v>
      </c>
      <c r="D133" s="75">
        <f>SUM(E133+BZ133+CS133)</f>
        <v>156695733</v>
      </c>
      <c r="E133" s="75">
        <f>SUM(F133+BA133)</f>
        <v>156695733</v>
      </c>
      <c r="F133" s="75">
        <f>SUM(G133+H133+I133+P133+S133+T133+U133+AE133+AD133)</f>
        <v>142151339</v>
      </c>
      <c r="G133" s="76">
        <v>111046911</v>
      </c>
      <c r="H133" s="76">
        <v>26166269</v>
      </c>
      <c r="I133" s="75">
        <f t="shared" si="110"/>
        <v>2011731</v>
      </c>
      <c r="J133" s="76">
        <v>3748</v>
      </c>
      <c r="K133" s="76">
        <v>0</v>
      </c>
      <c r="L133" s="76">
        <v>1839983</v>
      </c>
      <c r="M133" s="76">
        <v>0</v>
      </c>
      <c r="N133" s="76">
        <v>150000</v>
      </c>
      <c r="O133" s="76">
        <v>18000</v>
      </c>
      <c r="P133" s="75">
        <f t="shared" si="111"/>
        <v>0</v>
      </c>
      <c r="Q133" s="76">
        <v>0</v>
      </c>
      <c r="R133" s="76">
        <v>0</v>
      </c>
      <c r="S133" s="76">
        <v>0</v>
      </c>
      <c r="T133" s="76">
        <v>284192</v>
      </c>
      <c r="U133" s="75">
        <f t="shared" si="270"/>
        <v>2199863</v>
      </c>
      <c r="V133" s="76">
        <v>0</v>
      </c>
      <c r="W133" s="76">
        <v>1503656</v>
      </c>
      <c r="X133" s="76">
        <v>359565</v>
      </c>
      <c r="Y133" s="76">
        <v>198193</v>
      </c>
      <c r="Z133" s="76">
        <v>138283</v>
      </c>
      <c r="AA133" s="76">
        <v>0</v>
      </c>
      <c r="AB133" s="76">
        <v>0</v>
      </c>
      <c r="AC133" s="76">
        <v>166</v>
      </c>
      <c r="AD133" s="75">
        <v>0</v>
      </c>
      <c r="AE133" s="75">
        <f>SUM(AF133:AZ133)</f>
        <v>442373</v>
      </c>
      <c r="AF133" s="77">
        <v>0</v>
      </c>
      <c r="AG133" s="77">
        <v>0</v>
      </c>
      <c r="AH133" s="76">
        <v>0</v>
      </c>
      <c r="AI133" s="76">
        <v>0</v>
      </c>
      <c r="AJ133" s="76">
        <v>146000</v>
      </c>
      <c r="AK133" s="76">
        <v>0</v>
      </c>
      <c r="AL133" s="76">
        <v>0</v>
      </c>
      <c r="AM133" s="76">
        <v>0</v>
      </c>
      <c r="AN133" s="76">
        <v>200000</v>
      </c>
      <c r="AO133" s="76">
        <v>0</v>
      </c>
      <c r="AP133" s="76">
        <v>0</v>
      </c>
      <c r="AQ133" s="76">
        <v>0</v>
      </c>
      <c r="AR133" s="76">
        <v>0</v>
      </c>
      <c r="AS133" s="76">
        <v>0</v>
      </c>
      <c r="AT133" s="76">
        <v>0</v>
      </c>
      <c r="AU133" s="76">
        <v>0</v>
      </c>
      <c r="AV133" s="76">
        <v>0</v>
      </c>
      <c r="AW133" s="76">
        <v>0</v>
      </c>
      <c r="AX133" s="76">
        <v>0</v>
      </c>
      <c r="AY133" s="76">
        <v>0</v>
      </c>
      <c r="AZ133" s="76">
        <v>96373</v>
      </c>
      <c r="BA133" s="75">
        <f>SUM(BB133+BF133+BI133+BK133+BN133)</f>
        <v>14544394</v>
      </c>
      <c r="BB133" s="75">
        <f>SUM(BC133:BE133)</f>
        <v>0</v>
      </c>
      <c r="BC133" s="75">
        <v>0</v>
      </c>
      <c r="BD133" s="75">
        <v>0</v>
      </c>
      <c r="BE133" s="75">
        <v>0</v>
      </c>
      <c r="BF133" s="75">
        <f>SUM(BH133:BH133)</f>
        <v>0</v>
      </c>
      <c r="BG133" s="75">
        <v>0</v>
      </c>
      <c r="BH133" s="75">
        <v>0</v>
      </c>
      <c r="BI133" s="75">
        <v>0</v>
      </c>
      <c r="BJ133" s="75">
        <v>0</v>
      </c>
      <c r="BK133" s="75">
        <f t="shared" si="112"/>
        <v>0</v>
      </c>
      <c r="BL133" s="75">
        <v>0</v>
      </c>
      <c r="BM133" s="75">
        <v>0</v>
      </c>
      <c r="BN133" s="75">
        <f>SUM(BO133:BY133)</f>
        <v>14544394</v>
      </c>
      <c r="BO133" s="75">
        <v>0</v>
      </c>
      <c r="BP133" s="75">
        <v>0</v>
      </c>
      <c r="BQ133" s="76">
        <v>8995858</v>
      </c>
      <c r="BR133" s="75">
        <v>0</v>
      </c>
      <c r="BS133" s="75">
        <v>0</v>
      </c>
      <c r="BT133" s="75">
        <v>0</v>
      </c>
      <c r="BU133" s="75">
        <v>0</v>
      </c>
      <c r="BV133" s="75">
        <v>0</v>
      </c>
      <c r="BW133" s="75">
        <v>0</v>
      </c>
      <c r="BX133" s="76">
        <v>4442241</v>
      </c>
      <c r="BY133" s="76">
        <v>1106295</v>
      </c>
      <c r="BZ133" s="75">
        <f>SUM(CA133+CO133)</f>
        <v>0</v>
      </c>
      <c r="CA133" s="75">
        <f>SUM(CB133+CE133+CK133)</f>
        <v>0</v>
      </c>
      <c r="CB133" s="75">
        <f t="shared" si="113"/>
        <v>0</v>
      </c>
      <c r="CC133" s="75">
        <v>0</v>
      </c>
      <c r="CD133" s="76"/>
      <c r="CE133" s="75">
        <f t="shared" si="271"/>
        <v>0</v>
      </c>
      <c r="CF133" s="75">
        <v>0</v>
      </c>
      <c r="CG133" s="75">
        <v>0</v>
      </c>
      <c r="CH133" s="75">
        <v>0</v>
      </c>
      <c r="CI133" s="75">
        <v>0</v>
      </c>
      <c r="CJ133" s="75">
        <v>0</v>
      </c>
      <c r="CK133" s="75">
        <f>SUM(CL133:CN133)</f>
        <v>0</v>
      </c>
      <c r="CL133" s="75">
        <v>0</v>
      </c>
      <c r="CM133" s="75">
        <v>0</v>
      </c>
      <c r="CN133" s="75"/>
      <c r="CO133" s="75">
        <v>0</v>
      </c>
      <c r="CP133" s="75"/>
      <c r="CQ133" s="75"/>
      <c r="CR133" s="75"/>
      <c r="CS133" s="75">
        <f t="shared" si="114"/>
        <v>0</v>
      </c>
      <c r="CT133" s="75">
        <f t="shared" si="115"/>
        <v>0</v>
      </c>
      <c r="CU133" s="75">
        <v>0</v>
      </c>
      <c r="CV133" s="78">
        <v>0</v>
      </c>
      <c r="CW133" s="79"/>
    </row>
    <row r="134" spans="1:101" s="58" customFormat="1" ht="15.6" x14ac:dyDescent="0.3">
      <c r="A134" s="105" t="s">
        <v>1</v>
      </c>
      <c r="B134" s="21" t="s">
        <v>70</v>
      </c>
      <c r="C134" s="22" t="s">
        <v>486</v>
      </c>
      <c r="D134" s="19">
        <f>SUM(E134+BZ134+CS134)</f>
        <v>21347185</v>
      </c>
      <c r="E134" s="19">
        <f>SUM(F134+BA134)</f>
        <v>21170462</v>
      </c>
      <c r="F134" s="19">
        <f>SUM(G134+H134+I134+P134+S134+T134+U134+AE134+AD134)</f>
        <v>20099777</v>
      </c>
      <c r="G134" s="23">
        <v>15658136</v>
      </c>
      <c r="H134" s="23">
        <v>3752360</v>
      </c>
      <c r="I134" s="19">
        <f t="shared" si="110"/>
        <v>338334</v>
      </c>
      <c r="J134" s="23">
        <v>5357</v>
      </c>
      <c r="K134" s="23">
        <v>40400</v>
      </c>
      <c r="L134" s="23">
        <v>227826</v>
      </c>
      <c r="M134" s="23">
        <v>0</v>
      </c>
      <c r="N134" s="23">
        <v>23150</v>
      </c>
      <c r="O134" s="23">
        <v>41601</v>
      </c>
      <c r="P134" s="19">
        <f t="shared" si="111"/>
        <v>0</v>
      </c>
      <c r="Q134" s="23">
        <v>0</v>
      </c>
      <c r="R134" s="23">
        <v>0</v>
      </c>
      <c r="S134" s="23">
        <v>0</v>
      </c>
      <c r="T134" s="23">
        <v>41334</v>
      </c>
      <c r="U134" s="19">
        <f t="shared" si="270"/>
        <v>237930</v>
      </c>
      <c r="V134" s="23">
        <v>1215</v>
      </c>
      <c r="W134" s="23">
        <v>178963</v>
      </c>
      <c r="X134" s="23">
        <v>32285</v>
      </c>
      <c r="Y134" s="23">
        <v>14900</v>
      </c>
      <c r="Z134" s="23">
        <v>10567</v>
      </c>
      <c r="AA134" s="23">
        <v>0</v>
      </c>
      <c r="AB134" s="23">
        <v>0</v>
      </c>
      <c r="AC134" s="23">
        <v>0</v>
      </c>
      <c r="AD134" s="19">
        <v>0</v>
      </c>
      <c r="AE134" s="19">
        <f>SUM(AF134:AZ134)</f>
        <v>71683</v>
      </c>
      <c r="AF134" s="24">
        <v>0</v>
      </c>
      <c r="AG134" s="24">
        <v>0</v>
      </c>
      <c r="AH134" s="23">
        <v>0</v>
      </c>
      <c r="AI134" s="23">
        <v>13782</v>
      </c>
      <c r="AJ134" s="23">
        <v>0</v>
      </c>
      <c r="AK134" s="23">
        <v>7416</v>
      </c>
      <c r="AL134" s="23">
        <v>0</v>
      </c>
      <c r="AM134" s="23">
        <v>1200</v>
      </c>
      <c r="AN134" s="23">
        <v>10645</v>
      </c>
      <c r="AO134" s="23">
        <v>0</v>
      </c>
      <c r="AP134" s="23">
        <v>0</v>
      </c>
      <c r="AQ134" s="23">
        <v>0</v>
      </c>
      <c r="AR134" s="23">
        <v>0</v>
      </c>
      <c r="AS134" s="23">
        <v>38640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19">
        <f>SUM(BB134+BF134+BI134+BK134+BN134)</f>
        <v>1070685</v>
      </c>
      <c r="BB134" s="19">
        <f>SUM(BC134:BE134)</f>
        <v>0</v>
      </c>
      <c r="BC134" s="19">
        <v>0</v>
      </c>
      <c r="BD134" s="19">
        <v>0</v>
      </c>
      <c r="BE134" s="19">
        <v>0</v>
      </c>
      <c r="BF134" s="19">
        <f>SUM(BH134:BH134)</f>
        <v>0</v>
      </c>
      <c r="BG134" s="19">
        <v>0</v>
      </c>
      <c r="BH134" s="19">
        <v>0</v>
      </c>
      <c r="BI134" s="19">
        <v>0</v>
      </c>
      <c r="BJ134" s="19">
        <v>0</v>
      </c>
      <c r="BK134" s="19">
        <f t="shared" si="112"/>
        <v>0</v>
      </c>
      <c r="BL134" s="19">
        <v>0</v>
      </c>
      <c r="BM134" s="19">
        <v>0</v>
      </c>
      <c r="BN134" s="19">
        <f>SUM(BO134:BY134)</f>
        <v>1070685</v>
      </c>
      <c r="BO134" s="19">
        <v>0</v>
      </c>
      <c r="BP134" s="19">
        <v>0</v>
      </c>
      <c r="BQ134" s="23">
        <v>618782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23">
        <v>451903</v>
      </c>
      <c r="BY134" s="23">
        <v>0</v>
      </c>
      <c r="BZ134" s="19">
        <f>SUM(CA134+CO134)</f>
        <v>176723</v>
      </c>
      <c r="CA134" s="19">
        <f>SUM(CB134+CE134+CK134)</f>
        <v>176723</v>
      </c>
      <c r="CB134" s="19">
        <f t="shared" si="113"/>
        <v>176723</v>
      </c>
      <c r="CC134" s="19">
        <v>0</v>
      </c>
      <c r="CD134" s="23">
        <v>176723</v>
      </c>
      <c r="CE134" s="19">
        <f t="shared" si="271"/>
        <v>0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f>SUM(CL134:CN134)</f>
        <v>0</v>
      </c>
      <c r="CL134" s="19"/>
      <c r="CM134" s="19">
        <v>0</v>
      </c>
      <c r="CN134" s="19"/>
      <c r="CO134" s="19">
        <v>0</v>
      </c>
      <c r="CP134" s="75"/>
      <c r="CQ134" s="75"/>
      <c r="CR134" s="75"/>
      <c r="CS134" s="19">
        <f t="shared" si="114"/>
        <v>0</v>
      </c>
      <c r="CT134" s="19">
        <f t="shared" si="115"/>
        <v>0</v>
      </c>
      <c r="CU134" s="19">
        <v>0</v>
      </c>
      <c r="CV134" s="20">
        <v>0</v>
      </c>
      <c r="CW134" s="52"/>
    </row>
    <row r="135" spans="1:101" ht="31.2" x14ac:dyDescent="0.3">
      <c r="A135" s="104" t="s">
        <v>202</v>
      </c>
      <c r="B135" s="16" t="s">
        <v>1</v>
      </c>
      <c r="C135" s="17" t="s">
        <v>203</v>
      </c>
      <c r="D135" s="18">
        <f>SUM(D136)</f>
        <v>5143545</v>
      </c>
      <c r="E135" s="18">
        <f t="shared" ref="E135:BT135" si="272">SUM(E136)</f>
        <v>5143545</v>
      </c>
      <c r="F135" s="18">
        <f t="shared" si="272"/>
        <v>5143545</v>
      </c>
      <c r="G135" s="18">
        <f t="shared" si="272"/>
        <v>4080695</v>
      </c>
      <c r="H135" s="18">
        <f t="shared" si="272"/>
        <v>924351</v>
      </c>
      <c r="I135" s="18">
        <f t="shared" si="272"/>
        <v>48163</v>
      </c>
      <c r="J135" s="18">
        <f t="shared" si="272"/>
        <v>0</v>
      </c>
      <c r="K135" s="18">
        <f t="shared" si="272"/>
        <v>0</v>
      </c>
      <c r="L135" s="18">
        <f t="shared" si="272"/>
        <v>0</v>
      </c>
      <c r="M135" s="18">
        <f t="shared" si="272"/>
        <v>0</v>
      </c>
      <c r="N135" s="18">
        <f t="shared" si="272"/>
        <v>37149</v>
      </c>
      <c r="O135" s="18">
        <f t="shared" si="272"/>
        <v>11014</v>
      </c>
      <c r="P135" s="18">
        <f t="shared" si="272"/>
        <v>0</v>
      </c>
      <c r="Q135" s="18">
        <f t="shared" si="272"/>
        <v>0</v>
      </c>
      <c r="R135" s="18">
        <f t="shared" si="272"/>
        <v>0</v>
      </c>
      <c r="S135" s="18">
        <f t="shared" si="272"/>
        <v>0</v>
      </c>
      <c r="T135" s="18">
        <f t="shared" si="272"/>
        <v>16757</v>
      </c>
      <c r="U135" s="18">
        <f t="shared" si="272"/>
        <v>69462</v>
      </c>
      <c r="V135" s="18">
        <f t="shared" si="272"/>
        <v>1680</v>
      </c>
      <c r="W135" s="18">
        <f t="shared" si="272"/>
        <v>50971</v>
      </c>
      <c r="X135" s="18">
        <f t="shared" si="272"/>
        <v>9819</v>
      </c>
      <c r="Y135" s="18">
        <f t="shared" si="272"/>
        <v>5214</v>
      </c>
      <c r="Z135" s="18">
        <f t="shared" si="272"/>
        <v>1778</v>
      </c>
      <c r="AA135" s="18">
        <f t="shared" si="272"/>
        <v>0</v>
      </c>
      <c r="AB135" s="18">
        <f t="shared" si="272"/>
        <v>0</v>
      </c>
      <c r="AC135" s="18">
        <f t="shared" si="272"/>
        <v>0</v>
      </c>
      <c r="AD135" s="18">
        <f t="shared" si="272"/>
        <v>0</v>
      </c>
      <c r="AE135" s="18">
        <f t="shared" si="272"/>
        <v>4117</v>
      </c>
      <c r="AF135" s="18">
        <f t="shared" si="272"/>
        <v>0</v>
      </c>
      <c r="AG135" s="18">
        <f t="shared" si="272"/>
        <v>0</v>
      </c>
      <c r="AH135" s="18">
        <f t="shared" si="272"/>
        <v>1300</v>
      </c>
      <c r="AI135" s="18">
        <f t="shared" si="272"/>
        <v>0</v>
      </c>
      <c r="AJ135" s="18">
        <f t="shared" si="272"/>
        <v>0</v>
      </c>
      <c r="AK135" s="18">
        <f t="shared" si="272"/>
        <v>0</v>
      </c>
      <c r="AL135" s="18">
        <f t="shared" si="272"/>
        <v>0</v>
      </c>
      <c r="AM135" s="18">
        <f t="shared" si="272"/>
        <v>312</v>
      </c>
      <c r="AN135" s="18">
        <f t="shared" si="272"/>
        <v>2505</v>
      </c>
      <c r="AO135" s="18">
        <f t="shared" si="272"/>
        <v>0</v>
      </c>
      <c r="AP135" s="18">
        <f t="shared" si="272"/>
        <v>0</v>
      </c>
      <c r="AQ135" s="18">
        <f t="shared" si="272"/>
        <v>0</v>
      </c>
      <c r="AR135" s="18">
        <f t="shared" si="272"/>
        <v>0</v>
      </c>
      <c r="AS135" s="18">
        <f t="shared" si="272"/>
        <v>0</v>
      </c>
      <c r="AT135" s="18"/>
      <c r="AU135" s="18"/>
      <c r="AV135" s="18">
        <f t="shared" si="272"/>
        <v>0</v>
      </c>
      <c r="AW135" s="18">
        <f t="shared" si="272"/>
        <v>0</v>
      </c>
      <c r="AX135" s="18">
        <f t="shared" si="272"/>
        <v>0</v>
      </c>
      <c r="AY135" s="18"/>
      <c r="AZ135" s="18">
        <f t="shared" si="272"/>
        <v>0</v>
      </c>
      <c r="BA135" s="18">
        <f t="shared" si="272"/>
        <v>0</v>
      </c>
      <c r="BB135" s="18">
        <f t="shared" si="272"/>
        <v>0</v>
      </c>
      <c r="BC135" s="18">
        <f t="shared" si="272"/>
        <v>0</v>
      </c>
      <c r="BD135" s="18">
        <f t="shared" si="272"/>
        <v>0</v>
      </c>
      <c r="BE135" s="18">
        <f t="shared" si="272"/>
        <v>0</v>
      </c>
      <c r="BF135" s="18">
        <f t="shared" si="272"/>
        <v>0</v>
      </c>
      <c r="BG135" s="18">
        <f t="shared" si="272"/>
        <v>0</v>
      </c>
      <c r="BH135" s="18">
        <f t="shared" si="272"/>
        <v>0</v>
      </c>
      <c r="BI135" s="18">
        <f t="shared" si="272"/>
        <v>0</v>
      </c>
      <c r="BJ135" s="18">
        <f t="shared" si="272"/>
        <v>0</v>
      </c>
      <c r="BK135" s="18">
        <f t="shared" si="272"/>
        <v>0</v>
      </c>
      <c r="BL135" s="18">
        <f t="shared" si="272"/>
        <v>0</v>
      </c>
      <c r="BM135" s="18">
        <f t="shared" si="272"/>
        <v>0</v>
      </c>
      <c r="BN135" s="18">
        <f t="shared" si="272"/>
        <v>0</v>
      </c>
      <c r="BO135" s="18">
        <f t="shared" si="272"/>
        <v>0</v>
      </c>
      <c r="BP135" s="18">
        <f t="shared" si="272"/>
        <v>0</v>
      </c>
      <c r="BQ135" s="18">
        <f t="shared" si="272"/>
        <v>0</v>
      </c>
      <c r="BR135" s="18">
        <f t="shared" si="272"/>
        <v>0</v>
      </c>
      <c r="BS135" s="18">
        <f t="shared" si="272"/>
        <v>0</v>
      </c>
      <c r="BT135" s="18">
        <f t="shared" si="272"/>
        <v>0</v>
      </c>
      <c r="BU135" s="18">
        <f t="shared" ref="BU135:CV135" si="273">SUM(BU136)</f>
        <v>0</v>
      </c>
      <c r="BV135" s="18">
        <f t="shared" si="273"/>
        <v>0</v>
      </c>
      <c r="BW135" s="18">
        <f t="shared" si="273"/>
        <v>0</v>
      </c>
      <c r="BX135" s="18">
        <f t="shared" si="273"/>
        <v>0</v>
      </c>
      <c r="BY135" s="18">
        <f t="shared" si="273"/>
        <v>0</v>
      </c>
      <c r="BZ135" s="18">
        <f t="shared" si="273"/>
        <v>0</v>
      </c>
      <c r="CA135" s="18">
        <f t="shared" si="273"/>
        <v>0</v>
      </c>
      <c r="CB135" s="18">
        <f t="shared" si="273"/>
        <v>0</v>
      </c>
      <c r="CC135" s="18">
        <f t="shared" si="273"/>
        <v>0</v>
      </c>
      <c r="CD135" s="18">
        <f t="shared" si="273"/>
        <v>0</v>
      </c>
      <c r="CE135" s="18">
        <f t="shared" si="273"/>
        <v>0</v>
      </c>
      <c r="CF135" s="18">
        <f t="shared" si="273"/>
        <v>0</v>
      </c>
      <c r="CG135" s="18">
        <f t="shared" si="273"/>
        <v>0</v>
      </c>
      <c r="CH135" s="18">
        <f t="shared" si="273"/>
        <v>0</v>
      </c>
      <c r="CI135" s="18">
        <f t="shared" si="273"/>
        <v>0</v>
      </c>
      <c r="CJ135" s="18">
        <f t="shared" si="273"/>
        <v>0</v>
      </c>
      <c r="CK135" s="18">
        <f t="shared" si="273"/>
        <v>0</v>
      </c>
      <c r="CL135" s="18">
        <f t="shared" si="273"/>
        <v>0</v>
      </c>
      <c r="CM135" s="18">
        <f t="shared" si="273"/>
        <v>0</v>
      </c>
      <c r="CN135" s="18"/>
      <c r="CO135" s="18">
        <f t="shared" si="273"/>
        <v>0</v>
      </c>
      <c r="CP135" s="74"/>
      <c r="CQ135" s="74"/>
      <c r="CR135" s="74"/>
      <c r="CS135" s="18">
        <f t="shared" si="273"/>
        <v>0</v>
      </c>
      <c r="CT135" s="18">
        <f t="shared" si="273"/>
        <v>0</v>
      </c>
      <c r="CU135" s="18">
        <f t="shared" si="273"/>
        <v>0</v>
      </c>
      <c r="CV135" s="46">
        <f t="shared" si="273"/>
        <v>0</v>
      </c>
      <c r="CW135" s="57"/>
    </row>
    <row r="136" spans="1:101" s="58" customFormat="1" ht="31.2" x14ac:dyDescent="0.3">
      <c r="A136" s="105" t="s">
        <v>1</v>
      </c>
      <c r="B136" s="21" t="s">
        <v>60</v>
      </c>
      <c r="C136" s="22" t="s">
        <v>204</v>
      </c>
      <c r="D136" s="19">
        <f>SUM(E136+BZ136+CS136)</f>
        <v>5143545</v>
      </c>
      <c r="E136" s="19">
        <f>SUM(F136+BA136)</f>
        <v>5143545</v>
      </c>
      <c r="F136" s="19">
        <f>SUM(G136+H136+I136+P136+S136+T136+U136+AE136+AD136)</f>
        <v>5143545</v>
      </c>
      <c r="G136" s="19">
        <v>4080695</v>
      </c>
      <c r="H136" s="19">
        <v>924351</v>
      </c>
      <c r="I136" s="19">
        <f t="shared" si="110"/>
        <v>48163</v>
      </c>
      <c r="J136" s="19">
        <v>0</v>
      </c>
      <c r="K136" s="19">
        <v>0</v>
      </c>
      <c r="L136" s="19">
        <v>0</v>
      </c>
      <c r="M136" s="19">
        <v>0</v>
      </c>
      <c r="N136" s="24">
        <v>37149</v>
      </c>
      <c r="O136" s="24">
        <v>11014</v>
      </c>
      <c r="P136" s="19">
        <f t="shared" si="111"/>
        <v>0</v>
      </c>
      <c r="Q136" s="24"/>
      <c r="R136" s="19">
        <v>0</v>
      </c>
      <c r="S136" s="19">
        <v>0</v>
      </c>
      <c r="T136" s="24">
        <v>16757</v>
      </c>
      <c r="U136" s="19">
        <f>SUM(V136:AC136)</f>
        <v>69462</v>
      </c>
      <c r="V136" s="23">
        <v>1680</v>
      </c>
      <c r="W136" s="23">
        <v>50971</v>
      </c>
      <c r="X136" s="23">
        <v>9819</v>
      </c>
      <c r="Y136" s="23">
        <v>5214</v>
      </c>
      <c r="Z136" s="23">
        <v>1778</v>
      </c>
      <c r="AA136" s="23">
        <v>0</v>
      </c>
      <c r="AB136" s="23">
        <v>0</v>
      </c>
      <c r="AC136" s="23">
        <v>0</v>
      </c>
      <c r="AD136" s="23">
        <v>0</v>
      </c>
      <c r="AE136" s="19">
        <f>SUM(AF136:AZ136)</f>
        <v>4117</v>
      </c>
      <c r="AF136" s="19">
        <v>0</v>
      </c>
      <c r="AG136" s="19">
        <v>0</v>
      </c>
      <c r="AH136" s="23">
        <v>1300</v>
      </c>
      <c r="AI136" s="23"/>
      <c r="AJ136" s="23">
        <v>0</v>
      </c>
      <c r="AK136" s="23"/>
      <c r="AL136" s="23">
        <v>0</v>
      </c>
      <c r="AM136" s="23">
        <v>312</v>
      </c>
      <c r="AN136" s="23">
        <v>2505</v>
      </c>
      <c r="AO136" s="23">
        <v>0</v>
      </c>
      <c r="AP136" s="23">
        <v>0</v>
      </c>
      <c r="AQ136" s="23">
        <v>0</v>
      </c>
      <c r="AR136" s="23">
        <v>0</v>
      </c>
      <c r="AS136" s="23">
        <v>0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0</v>
      </c>
      <c r="AZ136" s="23">
        <v>0</v>
      </c>
      <c r="BA136" s="19">
        <f>SUM(BB136+BF136+BI136+BK136+BN136)</f>
        <v>0</v>
      </c>
      <c r="BB136" s="19">
        <f>SUM(BC136:BE136)</f>
        <v>0</v>
      </c>
      <c r="BC136" s="19">
        <v>0</v>
      </c>
      <c r="BD136" s="19">
        <v>0</v>
      </c>
      <c r="BE136" s="19">
        <v>0</v>
      </c>
      <c r="BF136" s="19">
        <f>SUM(BH136:BH136)</f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f t="shared" si="112"/>
        <v>0</v>
      </c>
      <c r="BL136" s="19">
        <v>0</v>
      </c>
      <c r="BM136" s="19">
        <v>0</v>
      </c>
      <c r="BN136" s="19">
        <f>SUM(BO136:BY136)</f>
        <v>0</v>
      </c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f>SUM(CA136+CO136)</f>
        <v>0</v>
      </c>
      <c r="CA136" s="19">
        <f>SUM(CB136+CE136+CK136)</f>
        <v>0</v>
      </c>
      <c r="CB136" s="19">
        <f t="shared" si="113"/>
        <v>0</v>
      </c>
      <c r="CC136" s="19">
        <v>0</v>
      </c>
      <c r="CD136" s="19"/>
      <c r="CE136" s="19">
        <f>SUM(CF136:CJ136)</f>
        <v>0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f>SUM(CL136:CN136)</f>
        <v>0</v>
      </c>
      <c r="CL136" s="19">
        <v>0</v>
      </c>
      <c r="CM136" s="19">
        <v>0</v>
      </c>
      <c r="CN136" s="19"/>
      <c r="CO136" s="19">
        <v>0</v>
      </c>
      <c r="CP136" s="75"/>
      <c r="CQ136" s="75"/>
      <c r="CR136" s="75"/>
      <c r="CS136" s="19">
        <f t="shared" si="114"/>
        <v>0</v>
      </c>
      <c r="CT136" s="19">
        <f t="shared" si="115"/>
        <v>0</v>
      </c>
      <c r="CU136" s="19">
        <v>0</v>
      </c>
      <c r="CV136" s="20">
        <v>0</v>
      </c>
      <c r="CW136" s="52"/>
    </row>
    <row r="137" spans="1:101" ht="31.2" x14ac:dyDescent="0.3">
      <c r="A137" s="104" t="s">
        <v>205</v>
      </c>
      <c r="B137" s="16" t="s">
        <v>1</v>
      </c>
      <c r="C137" s="17" t="s">
        <v>206</v>
      </c>
      <c r="D137" s="18">
        <f t="shared" ref="D137:AK137" si="274">SUM(D138)</f>
        <v>9336360</v>
      </c>
      <c r="E137" s="18">
        <f t="shared" si="274"/>
        <v>9145855</v>
      </c>
      <c r="F137" s="18">
        <f t="shared" si="274"/>
        <v>7793228</v>
      </c>
      <c r="G137" s="18">
        <f t="shared" si="274"/>
        <v>4419714</v>
      </c>
      <c r="H137" s="18">
        <f t="shared" si="274"/>
        <v>1046397</v>
      </c>
      <c r="I137" s="18">
        <f t="shared" si="274"/>
        <v>1757033</v>
      </c>
      <c r="J137" s="18">
        <f t="shared" si="274"/>
        <v>20069</v>
      </c>
      <c r="K137" s="18">
        <f t="shared" si="274"/>
        <v>181482</v>
      </c>
      <c r="L137" s="18">
        <f t="shared" si="274"/>
        <v>1116912</v>
      </c>
      <c r="M137" s="18">
        <f t="shared" si="274"/>
        <v>0</v>
      </c>
      <c r="N137" s="18">
        <f t="shared" si="274"/>
        <v>156810</v>
      </c>
      <c r="O137" s="18">
        <f t="shared" si="274"/>
        <v>281760</v>
      </c>
      <c r="P137" s="18">
        <f t="shared" si="274"/>
        <v>0</v>
      </c>
      <c r="Q137" s="18">
        <f t="shared" si="274"/>
        <v>0</v>
      </c>
      <c r="R137" s="18">
        <f t="shared" si="274"/>
        <v>0</v>
      </c>
      <c r="S137" s="18">
        <f t="shared" si="274"/>
        <v>0</v>
      </c>
      <c r="T137" s="18">
        <f t="shared" si="274"/>
        <v>11553</v>
      </c>
      <c r="U137" s="18">
        <f t="shared" si="274"/>
        <v>290849</v>
      </c>
      <c r="V137" s="18">
        <f t="shared" si="274"/>
        <v>17057</v>
      </c>
      <c r="W137" s="18">
        <f t="shared" si="274"/>
        <v>172493</v>
      </c>
      <c r="X137" s="18">
        <f t="shared" si="274"/>
        <v>46780</v>
      </c>
      <c r="Y137" s="18">
        <f t="shared" si="274"/>
        <v>49408</v>
      </c>
      <c r="Z137" s="18">
        <f t="shared" si="274"/>
        <v>5111</v>
      </c>
      <c r="AA137" s="18">
        <f t="shared" si="274"/>
        <v>0</v>
      </c>
      <c r="AB137" s="18">
        <f t="shared" si="274"/>
        <v>0</v>
      </c>
      <c r="AC137" s="18">
        <f t="shared" si="274"/>
        <v>0</v>
      </c>
      <c r="AD137" s="18">
        <f t="shared" si="274"/>
        <v>0</v>
      </c>
      <c r="AE137" s="18">
        <f t="shared" si="274"/>
        <v>267682</v>
      </c>
      <c r="AF137" s="18">
        <f t="shared" si="274"/>
        <v>0</v>
      </c>
      <c r="AG137" s="18">
        <f t="shared" si="274"/>
        <v>0</v>
      </c>
      <c r="AH137" s="18">
        <f t="shared" si="274"/>
        <v>7800</v>
      </c>
      <c r="AI137" s="18">
        <f t="shared" si="274"/>
        <v>23451</v>
      </c>
      <c r="AJ137" s="18">
        <f t="shared" si="274"/>
        <v>2145</v>
      </c>
      <c r="AK137" s="18">
        <f t="shared" si="274"/>
        <v>2057</v>
      </c>
      <c r="AL137" s="18">
        <f t="shared" ref="AL137:CV137" si="275">SUM(AL138)</f>
        <v>0</v>
      </c>
      <c r="AM137" s="18">
        <f t="shared" si="275"/>
        <v>0</v>
      </c>
      <c r="AN137" s="18">
        <f t="shared" si="275"/>
        <v>1510</v>
      </c>
      <c r="AO137" s="18">
        <f t="shared" si="275"/>
        <v>0</v>
      </c>
      <c r="AP137" s="18">
        <f t="shared" si="275"/>
        <v>0</v>
      </c>
      <c r="AQ137" s="18">
        <f t="shared" si="275"/>
        <v>0</v>
      </c>
      <c r="AR137" s="18">
        <f t="shared" si="275"/>
        <v>190385</v>
      </c>
      <c r="AS137" s="18">
        <f t="shared" si="275"/>
        <v>28464</v>
      </c>
      <c r="AT137" s="18"/>
      <c r="AU137" s="18"/>
      <c r="AV137" s="18">
        <f t="shared" si="275"/>
        <v>0</v>
      </c>
      <c r="AW137" s="18">
        <f t="shared" si="275"/>
        <v>0</v>
      </c>
      <c r="AX137" s="18">
        <f t="shared" si="275"/>
        <v>0</v>
      </c>
      <c r="AY137" s="18"/>
      <c r="AZ137" s="18">
        <f t="shared" si="275"/>
        <v>11870</v>
      </c>
      <c r="BA137" s="18">
        <f t="shared" si="275"/>
        <v>1352627</v>
      </c>
      <c r="BB137" s="18">
        <f t="shared" si="275"/>
        <v>0</v>
      </c>
      <c r="BC137" s="18">
        <f t="shared" si="275"/>
        <v>0</v>
      </c>
      <c r="BD137" s="18">
        <f t="shared" si="275"/>
        <v>0</v>
      </c>
      <c r="BE137" s="18">
        <f t="shared" si="275"/>
        <v>0</v>
      </c>
      <c r="BF137" s="18">
        <f t="shared" si="275"/>
        <v>0</v>
      </c>
      <c r="BG137" s="18">
        <f t="shared" si="275"/>
        <v>0</v>
      </c>
      <c r="BH137" s="18">
        <f t="shared" si="275"/>
        <v>0</v>
      </c>
      <c r="BI137" s="18">
        <f t="shared" si="275"/>
        <v>0</v>
      </c>
      <c r="BJ137" s="18">
        <f t="shared" si="275"/>
        <v>0</v>
      </c>
      <c r="BK137" s="18">
        <f t="shared" si="275"/>
        <v>0</v>
      </c>
      <c r="BL137" s="18">
        <f t="shared" si="275"/>
        <v>0</v>
      </c>
      <c r="BM137" s="18">
        <f t="shared" si="275"/>
        <v>0</v>
      </c>
      <c r="BN137" s="18">
        <f t="shared" si="275"/>
        <v>1352627</v>
      </c>
      <c r="BO137" s="18">
        <f t="shared" si="275"/>
        <v>0</v>
      </c>
      <c r="BP137" s="18">
        <f t="shared" si="275"/>
        <v>0</v>
      </c>
      <c r="BQ137" s="18">
        <f t="shared" si="275"/>
        <v>0</v>
      </c>
      <c r="BR137" s="18">
        <f t="shared" si="275"/>
        <v>0</v>
      </c>
      <c r="BS137" s="18">
        <f t="shared" si="275"/>
        <v>0</v>
      </c>
      <c r="BT137" s="18">
        <f t="shared" si="275"/>
        <v>0</v>
      </c>
      <c r="BU137" s="18">
        <f t="shared" si="275"/>
        <v>0</v>
      </c>
      <c r="BV137" s="18">
        <f t="shared" si="275"/>
        <v>0</v>
      </c>
      <c r="BW137" s="18">
        <f t="shared" si="275"/>
        <v>0</v>
      </c>
      <c r="BX137" s="18">
        <f t="shared" si="275"/>
        <v>0</v>
      </c>
      <c r="BY137" s="18">
        <f t="shared" si="275"/>
        <v>1352627</v>
      </c>
      <c r="BZ137" s="18">
        <f t="shared" si="275"/>
        <v>190505</v>
      </c>
      <c r="CA137" s="18">
        <f t="shared" si="275"/>
        <v>190505</v>
      </c>
      <c r="CB137" s="18">
        <f t="shared" si="275"/>
        <v>190505</v>
      </c>
      <c r="CC137" s="18">
        <f t="shared" si="275"/>
        <v>0</v>
      </c>
      <c r="CD137" s="18">
        <f t="shared" si="275"/>
        <v>190505</v>
      </c>
      <c r="CE137" s="18">
        <f t="shared" si="275"/>
        <v>0</v>
      </c>
      <c r="CF137" s="18">
        <f t="shared" si="275"/>
        <v>0</v>
      </c>
      <c r="CG137" s="18">
        <f t="shared" si="275"/>
        <v>0</v>
      </c>
      <c r="CH137" s="18">
        <f t="shared" si="275"/>
        <v>0</v>
      </c>
      <c r="CI137" s="18">
        <f t="shared" si="275"/>
        <v>0</v>
      </c>
      <c r="CJ137" s="18">
        <f t="shared" si="275"/>
        <v>0</v>
      </c>
      <c r="CK137" s="18">
        <f t="shared" si="275"/>
        <v>0</v>
      </c>
      <c r="CL137" s="18">
        <f t="shared" si="275"/>
        <v>0</v>
      </c>
      <c r="CM137" s="18">
        <f t="shared" si="275"/>
        <v>0</v>
      </c>
      <c r="CN137" s="18"/>
      <c r="CO137" s="18">
        <f t="shared" si="275"/>
        <v>0</v>
      </c>
      <c r="CP137" s="74"/>
      <c r="CQ137" s="74"/>
      <c r="CR137" s="74"/>
      <c r="CS137" s="18">
        <f t="shared" si="275"/>
        <v>0</v>
      </c>
      <c r="CT137" s="18">
        <f t="shared" si="275"/>
        <v>0</v>
      </c>
      <c r="CU137" s="18">
        <f t="shared" si="275"/>
        <v>0</v>
      </c>
      <c r="CV137" s="46">
        <f t="shared" si="275"/>
        <v>0</v>
      </c>
      <c r="CW137" s="57"/>
    </row>
    <row r="138" spans="1:101" s="58" customFormat="1" ht="15.6" x14ac:dyDescent="0.3">
      <c r="A138" s="105" t="s">
        <v>1</v>
      </c>
      <c r="B138" s="21" t="s">
        <v>56</v>
      </c>
      <c r="C138" s="22" t="s">
        <v>207</v>
      </c>
      <c r="D138" s="19">
        <f>SUM(E138+BZ138+CS138)</f>
        <v>9336360</v>
      </c>
      <c r="E138" s="19">
        <f>SUM(F138+BA138)</f>
        <v>9145855</v>
      </c>
      <c r="F138" s="19">
        <f>SUM(G138+H138+I138+P138+S138+T138+U138+AE138+AD138)</f>
        <v>7793228</v>
      </c>
      <c r="G138" s="23">
        <v>4419714</v>
      </c>
      <c r="H138" s="23">
        <v>1046397</v>
      </c>
      <c r="I138" s="19">
        <f t="shared" si="110"/>
        <v>1757033</v>
      </c>
      <c r="J138" s="23">
        <v>20069</v>
      </c>
      <c r="K138" s="23">
        <v>181482</v>
      </c>
      <c r="L138" s="23">
        <v>1116912</v>
      </c>
      <c r="M138" s="23">
        <v>0</v>
      </c>
      <c r="N138" s="23">
        <v>156810</v>
      </c>
      <c r="O138" s="23">
        <v>281760</v>
      </c>
      <c r="P138" s="19">
        <f t="shared" si="111"/>
        <v>0</v>
      </c>
      <c r="Q138" s="19">
        <v>0</v>
      </c>
      <c r="R138" s="19">
        <v>0</v>
      </c>
      <c r="S138" s="19">
        <v>0</v>
      </c>
      <c r="T138" s="23">
        <v>11553</v>
      </c>
      <c r="U138" s="19">
        <f>SUM(V138:AC138)</f>
        <v>290849</v>
      </c>
      <c r="V138" s="23">
        <v>17057</v>
      </c>
      <c r="W138" s="23">
        <v>172493</v>
      </c>
      <c r="X138" s="23">
        <v>46780</v>
      </c>
      <c r="Y138" s="23">
        <v>49408</v>
      </c>
      <c r="Z138" s="23">
        <v>5111</v>
      </c>
      <c r="AA138" s="23">
        <v>0</v>
      </c>
      <c r="AB138" s="23">
        <v>0</v>
      </c>
      <c r="AC138" s="23">
        <v>0</v>
      </c>
      <c r="AD138" s="23">
        <v>0</v>
      </c>
      <c r="AE138" s="19">
        <f>SUM(AF138:AZ138)</f>
        <v>267682</v>
      </c>
      <c r="AF138" s="19">
        <v>0</v>
      </c>
      <c r="AG138" s="19">
        <v>0</v>
      </c>
      <c r="AH138" s="23">
        <v>7800</v>
      </c>
      <c r="AI138" s="23">
        <v>23451</v>
      </c>
      <c r="AJ138" s="23">
        <v>2145</v>
      </c>
      <c r="AK138" s="23">
        <v>2057</v>
      </c>
      <c r="AL138" s="23">
        <v>0</v>
      </c>
      <c r="AM138" s="23">
        <v>0</v>
      </c>
      <c r="AN138" s="23">
        <v>1510</v>
      </c>
      <c r="AO138" s="23">
        <v>0</v>
      </c>
      <c r="AP138" s="23">
        <v>0</v>
      </c>
      <c r="AQ138" s="23">
        <v>0</v>
      </c>
      <c r="AR138" s="23">
        <v>190385</v>
      </c>
      <c r="AS138" s="23">
        <v>28464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11870</v>
      </c>
      <c r="BA138" s="19">
        <f>SUM(BB138+BF138+BI138+BK138+BN138)</f>
        <v>1352627</v>
      </c>
      <c r="BB138" s="19">
        <f>SUM(BC138:BE138)</f>
        <v>0</v>
      </c>
      <c r="BC138" s="19">
        <v>0</v>
      </c>
      <c r="BD138" s="19">
        <v>0</v>
      </c>
      <c r="BE138" s="19">
        <v>0</v>
      </c>
      <c r="BF138" s="19">
        <f>SUM(BH138:BH138)</f>
        <v>0</v>
      </c>
      <c r="BG138" s="19">
        <v>0</v>
      </c>
      <c r="BH138" s="19">
        <v>0</v>
      </c>
      <c r="BI138" s="19">
        <v>0</v>
      </c>
      <c r="BJ138" s="19">
        <v>0</v>
      </c>
      <c r="BK138" s="19">
        <f t="shared" si="112"/>
        <v>0</v>
      </c>
      <c r="BL138" s="19">
        <v>0</v>
      </c>
      <c r="BM138" s="19">
        <v>0</v>
      </c>
      <c r="BN138" s="19">
        <f>SUM(BO138:BY138)</f>
        <v>1352627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/>
      <c r="BU138" s="19">
        <v>0</v>
      </c>
      <c r="BV138" s="19">
        <v>0</v>
      </c>
      <c r="BW138" s="19">
        <v>0</v>
      </c>
      <c r="BX138" s="19">
        <v>0</v>
      </c>
      <c r="BY138" s="23">
        <v>1352627</v>
      </c>
      <c r="BZ138" s="19">
        <f>SUM(CA138+CO138)</f>
        <v>190505</v>
      </c>
      <c r="CA138" s="19">
        <f>SUM(CB138+CE138+CK138)</f>
        <v>190505</v>
      </c>
      <c r="CB138" s="19">
        <f t="shared" si="113"/>
        <v>190505</v>
      </c>
      <c r="CC138" s="19">
        <v>0</v>
      </c>
      <c r="CD138" s="23">
        <v>190505</v>
      </c>
      <c r="CE138" s="19">
        <f>SUM(CF138:CJ138)</f>
        <v>0</v>
      </c>
      <c r="CF138" s="19"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f>SUM(CL138:CN138)</f>
        <v>0</v>
      </c>
      <c r="CL138" s="19"/>
      <c r="CM138" s="19">
        <v>0</v>
      </c>
      <c r="CN138" s="19"/>
      <c r="CO138" s="19">
        <v>0</v>
      </c>
      <c r="CP138" s="75"/>
      <c r="CQ138" s="75"/>
      <c r="CR138" s="75"/>
      <c r="CS138" s="19">
        <f t="shared" si="114"/>
        <v>0</v>
      </c>
      <c r="CT138" s="19">
        <f t="shared" si="115"/>
        <v>0</v>
      </c>
      <c r="CU138" s="19">
        <v>0</v>
      </c>
      <c r="CV138" s="20">
        <v>0</v>
      </c>
      <c r="CW138" s="52"/>
    </row>
    <row r="139" spans="1:101" ht="31.2" x14ac:dyDescent="0.3">
      <c r="A139" s="104" t="s">
        <v>208</v>
      </c>
      <c r="B139" s="16" t="s">
        <v>1</v>
      </c>
      <c r="C139" s="17" t="s">
        <v>209</v>
      </c>
      <c r="D139" s="18">
        <f t="shared" ref="D139:BQ139" si="276">SUM(D140:D142)</f>
        <v>2183553</v>
      </c>
      <c r="E139" s="18">
        <f t="shared" si="276"/>
        <v>2183553</v>
      </c>
      <c r="F139" s="18">
        <f t="shared" si="276"/>
        <v>2133113</v>
      </c>
      <c r="G139" s="18">
        <f t="shared" si="276"/>
        <v>1416758</v>
      </c>
      <c r="H139" s="18">
        <f t="shared" si="276"/>
        <v>339665</v>
      </c>
      <c r="I139" s="18">
        <f t="shared" si="276"/>
        <v>15156</v>
      </c>
      <c r="J139" s="18">
        <f t="shared" si="276"/>
        <v>0</v>
      </c>
      <c r="K139" s="18">
        <f t="shared" si="276"/>
        <v>0</v>
      </c>
      <c r="L139" s="18">
        <f t="shared" si="276"/>
        <v>0</v>
      </c>
      <c r="M139" s="18">
        <f t="shared" si="276"/>
        <v>0</v>
      </c>
      <c r="N139" s="18">
        <f t="shared" si="276"/>
        <v>0</v>
      </c>
      <c r="O139" s="18">
        <f t="shared" si="276"/>
        <v>15156</v>
      </c>
      <c r="P139" s="18">
        <f t="shared" si="276"/>
        <v>0</v>
      </c>
      <c r="Q139" s="18">
        <f t="shared" si="276"/>
        <v>0</v>
      </c>
      <c r="R139" s="18">
        <f t="shared" si="276"/>
        <v>0</v>
      </c>
      <c r="S139" s="18">
        <f t="shared" si="276"/>
        <v>0</v>
      </c>
      <c r="T139" s="18">
        <f t="shared" si="276"/>
        <v>8005</v>
      </c>
      <c r="U139" s="18">
        <f t="shared" si="276"/>
        <v>0</v>
      </c>
      <c r="V139" s="18">
        <f t="shared" si="276"/>
        <v>0</v>
      </c>
      <c r="W139" s="18">
        <f t="shared" si="276"/>
        <v>0</v>
      </c>
      <c r="X139" s="18">
        <f t="shared" si="276"/>
        <v>0</v>
      </c>
      <c r="Y139" s="18">
        <f t="shared" si="276"/>
        <v>0</v>
      </c>
      <c r="Z139" s="18">
        <f t="shared" si="276"/>
        <v>0</v>
      </c>
      <c r="AA139" s="18">
        <f t="shared" si="276"/>
        <v>0</v>
      </c>
      <c r="AB139" s="18">
        <f t="shared" si="276"/>
        <v>0</v>
      </c>
      <c r="AC139" s="18">
        <f t="shared" si="276"/>
        <v>0</v>
      </c>
      <c r="AD139" s="18">
        <f t="shared" si="276"/>
        <v>0</v>
      </c>
      <c r="AE139" s="18">
        <f t="shared" si="276"/>
        <v>353529</v>
      </c>
      <c r="AF139" s="18">
        <f t="shared" si="276"/>
        <v>0</v>
      </c>
      <c r="AG139" s="18">
        <f t="shared" si="276"/>
        <v>0</v>
      </c>
      <c r="AH139" s="18">
        <f t="shared" si="276"/>
        <v>0</v>
      </c>
      <c r="AI139" s="18">
        <f t="shared" si="276"/>
        <v>27582</v>
      </c>
      <c r="AJ139" s="18">
        <f t="shared" si="276"/>
        <v>0</v>
      </c>
      <c r="AK139" s="18">
        <f t="shared" si="276"/>
        <v>0</v>
      </c>
      <c r="AL139" s="18">
        <f t="shared" si="276"/>
        <v>0</v>
      </c>
      <c r="AM139" s="18">
        <f t="shared" si="276"/>
        <v>0</v>
      </c>
      <c r="AN139" s="18">
        <f t="shared" si="276"/>
        <v>117498</v>
      </c>
      <c r="AO139" s="18">
        <f t="shared" si="276"/>
        <v>0</v>
      </c>
      <c r="AP139" s="18">
        <f t="shared" si="276"/>
        <v>0</v>
      </c>
      <c r="AQ139" s="18">
        <f t="shared" si="276"/>
        <v>0</v>
      </c>
      <c r="AR139" s="18">
        <f t="shared" si="276"/>
        <v>0</v>
      </c>
      <c r="AS139" s="18">
        <f t="shared" si="276"/>
        <v>0</v>
      </c>
      <c r="AT139" s="18"/>
      <c r="AU139" s="18"/>
      <c r="AV139" s="18">
        <f t="shared" si="276"/>
        <v>0</v>
      </c>
      <c r="AW139" s="18">
        <f t="shared" si="276"/>
        <v>0</v>
      </c>
      <c r="AX139" s="18">
        <f t="shared" si="276"/>
        <v>0</v>
      </c>
      <c r="AY139" s="18"/>
      <c r="AZ139" s="18">
        <f t="shared" si="276"/>
        <v>208449</v>
      </c>
      <c r="BA139" s="18">
        <f t="shared" si="276"/>
        <v>50440</v>
      </c>
      <c r="BB139" s="18">
        <f t="shared" si="276"/>
        <v>0</v>
      </c>
      <c r="BC139" s="18">
        <f t="shared" si="276"/>
        <v>0</v>
      </c>
      <c r="BD139" s="18">
        <f t="shared" si="276"/>
        <v>0</v>
      </c>
      <c r="BE139" s="18">
        <f t="shared" si="276"/>
        <v>0</v>
      </c>
      <c r="BF139" s="18">
        <f t="shared" si="276"/>
        <v>0</v>
      </c>
      <c r="BG139" s="18">
        <f t="shared" si="276"/>
        <v>0</v>
      </c>
      <c r="BH139" s="18">
        <f t="shared" si="276"/>
        <v>0</v>
      </c>
      <c r="BI139" s="18">
        <f t="shared" si="276"/>
        <v>0</v>
      </c>
      <c r="BJ139" s="18">
        <f t="shared" ref="BJ139" si="277">SUM(BJ140:BJ142)</f>
        <v>0</v>
      </c>
      <c r="BK139" s="18">
        <f t="shared" si="276"/>
        <v>0</v>
      </c>
      <c r="BL139" s="18">
        <f t="shared" si="276"/>
        <v>0</v>
      </c>
      <c r="BM139" s="18">
        <f t="shared" ref="BM139" si="278">SUM(BM140:BM142)</f>
        <v>0</v>
      </c>
      <c r="BN139" s="18">
        <f t="shared" si="276"/>
        <v>50440</v>
      </c>
      <c r="BO139" s="18">
        <f t="shared" si="276"/>
        <v>0</v>
      </c>
      <c r="BP139" s="18">
        <f t="shared" si="276"/>
        <v>0</v>
      </c>
      <c r="BQ139" s="18">
        <f t="shared" si="276"/>
        <v>50440</v>
      </c>
      <c r="BR139" s="18">
        <f t="shared" ref="BR139:CV139" si="279">SUM(BR140:BR142)</f>
        <v>0</v>
      </c>
      <c r="BS139" s="18">
        <f t="shared" si="279"/>
        <v>0</v>
      </c>
      <c r="BT139" s="18">
        <f t="shared" si="279"/>
        <v>0</v>
      </c>
      <c r="BU139" s="18">
        <f t="shared" si="279"/>
        <v>0</v>
      </c>
      <c r="BV139" s="18">
        <f t="shared" si="279"/>
        <v>0</v>
      </c>
      <c r="BW139" s="18">
        <f t="shared" si="279"/>
        <v>0</v>
      </c>
      <c r="BX139" s="18">
        <f t="shared" si="279"/>
        <v>0</v>
      </c>
      <c r="BY139" s="18">
        <f t="shared" si="279"/>
        <v>0</v>
      </c>
      <c r="BZ139" s="18">
        <f t="shared" si="279"/>
        <v>0</v>
      </c>
      <c r="CA139" s="18">
        <f t="shared" si="279"/>
        <v>0</v>
      </c>
      <c r="CB139" s="18">
        <f t="shared" si="279"/>
        <v>0</v>
      </c>
      <c r="CC139" s="18">
        <f t="shared" si="279"/>
        <v>0</v>
      </c>
      <c r="CD139" s="18">
        <f t="shared" si="279"/>
        <v>0</v>
      </c>
      <c r="CE139" s="18">
        <f t="shared" si="279"/>
        <v>0</v>
      </c>
      <c r="CF139" s="18">
        <f t="shared" si="279"/>
        <v>0</v>
      </c>
      <c r="CG139" s="18">
        <f t="shared" ref="CG139:CH139" si="280">SUM(CG140:CG142)</f>
        <v>0</v>
      </c>
      <c r="CH139" s="18">
        <f t="shared" si="280"/>
        <v>0</v>
      </c>
      <c r="CI139" s="18">
        <f t="shared" si="279"/>
        <v>0</v>
      </c>
      <c r="CJ139" s="18">
        <f t="shared" ref="CJ139" si="281">SUM(CJ140:CJ142)</f>
        <v>0</v>
      </c>
      <c r="CK139" s="18">
        <f t="shared" si="279"/>
        <v>0</v>
      </c>
      <c r="CL139" s="18">
        <f t="shared" ref="CL139" si="282">SUM(CL140:CL142)</f>
        <v>0</v>
      </c>
      <c r="CM139" s="18">
        <f t="shared" si="279"/>
        <v>0</v>
      </c>
      <c r="CN139" s="18"/>
      <c r="CO139" s="18">
        <f t="shared" si="279"/>
        <v>0</v>
      </c>
      <c r="CP139" s="74"/>
      <c r="CQ139" s="74"/>
      <c r="CR139" s="74"/>
      <c r="CS139" s="18">
        <f t="shared" si="279"/>
        <v>0</v>
      </c>
      <c r="CT139" s="18">
        <f t="shared" si="279"/>
        <v>0</v>
      </c>
      <c r="CU139" s="18">
        <f t="shared" si="279"/>
        <v>0</v>
      </c>
      <c r="CV139" s="46">
        <f t="shared" si="279"/>
        <v>0</v>
      </c>
      <c r="CW139" s="57"/>
    </row>
    <row r="140" spans="1:101" ht="31.2" x14ac:dyDescent="0.3">
      <c r="A140" s="105" t="s">
        <v>1</v>
      </c>
      <c r="B140" s="21" t="s">
        <v>56</v>
      </c>
      <c r="C140" s="22" t="s">
        <v>210</v>
      </c>
      <c r="D140" s="19">
        <f>SUM(E140+BZ140+CS140)</f>
        <v>65755</v>
      </c>
      <c r="E140" s="19">
        <f>SUM(F140+BA140)</f>
        <v>65755</v>
      </c>
      <c r="F140" s="19">
        <f>SUM(G140+H140+I140+P140+S140+T140+U140+AE140+AD140)</f>
        <v>65755</v>
      </c>
      <c r="G140" s="23">
        <v>0</v>
      </c>
      <c r="H140" s="23">
        <v>0</v>
      </c>
      <c r="I140" s="19">
        <f t="shared" si="110"/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f t="shared" si="111"/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f t="shared" ref="U140:U142" si="283">SUM(V140:AC140)</f>
        <v>0</v>
      </c>
      <c r="V140" s="19">
        <v>0</v>
      </c>
      <c r="W140" s="19">
        <v>0</v>
      </c>
      <c r="X140" s="19">
        <v>0</v>
      </c>
      <c r="Y140" s="19"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f>SUM(AF140:AZ140)</f>
        <v>65755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23">
        <v>6500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23">
        <v>59255</v>
      </c>
      <c r="BA140" s="19">
        <f>SUM(BB140+BF140+BI140+BK140+BN140)</f>
        <v>0</v>
      </c>
      <c r="BB140" s="19">
        <f>SUM(BC140:BE140)</f>
        <v>0</v>
      </c>
      <c r="BC140" s="19">
        <v>0</v>
      </c>
      <c r="BD140" s="19">
        <v>0</v>
      </c>
      <c r="BE140" s="19">
        <v>0</v>
      </c>
      <c r="BF140" s="19">
        <f>SUM(BH140:BH140)</f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f t="shared" si="112"/>
        <v>0</v>
      </c>
      <c r="BL140" s="19">
        <v>0</v>
      </c>
      <c r="BM140" s="19">
        <v>0</v>
      </c>
      <c r="BN140" s="19">
        <f>SUM(BO140:BY140)</f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19">
        <v>0</v>
      </c>
      <c r="BV140" s="19">
        <v>0</v>
      </c>
      <c r="BW140" s="19">
        <v>0</v>
      </c>
      <c r="BX140" s="19">
        <v>0</v>
      </c>
      <c r="BY140" s="19">
        <v>0</v>
      </c>
      <c r="BZ140" s="19">
        <f>SUM(CA140+CO140)</f>
        <v>0</v>
      </c>
      <c r="CA140" s="19">
        <f>SUM(CB140+CE140+CK140)</f>
        <v>0</v>
      </c>
      <c r="CB140" s="19">
        <f t="shared" si="113"/>
        <v>0</v>
      </c>
      <c r="CC140" s="19">
        <v>0</v>
      </c>
      <c r="CD140" s="19">
        <v>0</v>
      </c>
      <c r="CE140" s="19">
        <f>SUM(CF140:CJ140)</f>
        <v>0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f>SUM(CL140:CN140)</f>
        <v>0</v>
      </c>
      <c r="CL140" s="19">
        <v>0</v>
      </c>
      <c r="CM140" s="19">
        <v>0</v>
      </c>
      <c r="CN140" s="19"/>
      <c r="CO140" s="19">
        <v>0</v>
      </c>
      <c r="CP140" s="75"/>
      <c r="CQ140" s="75"/>
      <c r="CR140" s="75"/>
      <c r="CS140" s="19">
        <f t="shared" si="114"/>
        <v>0</v>
      </c>
      <c r="CT140" s="19">
        <f t="shared" si="115"/>
        <v>0</v>
      </c>
      <c r="CU140" s="19">
        <v>0</v>
      </c>
      <c r="CV140" s="20">
        <v>0</v>
      </c>
      <c r="CW140" s="52"/>
    </row>
    <row r="141" spans="1:101" ht="15.6" x14ac:dyDescent="0.3">
      <c r="A141" s="105" t="s">
        <v>1</v>
      </c>
      <c r="B141" s="21" t="s">
        <v>60</v>
      </c>
      <c r="C141" s="22" t="s">
        <v>211</v>
      </c>
      <c r="D141" s="19">
        <f>SUM(E141+BZ141+CS141)</f>
        <v>1141941</v>
      </c>
      <c r="E141" s="19">
        <f>SUM(F141+BA141)</f>
        <v>1141941</v>
      </c>
      <c r="F141" s="19">
        <f>SUM(G141+H141+I141+P141+S141+T141+U141+AE141+AD141)</f>
        <v>1141941</v>
      </c>
      <c r="G141" s="23">
        <v>884578</v>
      </c>
      <c r="H141" s="23">
        <v>206620</v>
      </c>
      <c r="I141" s="19">
        <f>SUM(J141:O141)</f>
        <v>15156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15156</v>
      </c>
      <c r="P141" s="19">
        <f>SUM(Q141:R141)</f>
        <v>0</v>
      </c>
      <c r="Q141" s="19"/>
      <c r="R141" s="19">
        <v>0</v>
      </c>
      <c r="S141" s="19">
        <v>0</v>
      </c>
      <c r="T141" s="19">
        <v>8005</v>
      </c>
      <c r="U141" s="19">
        <f t="shared" si="283"/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f>SUM(AF141:AZ141)</f>
        <v>27582</v>
      </c>
      <c r="AF141" s="19">
        <v>0</v>
      </c>
      <c r="AG141" s="19">
        <v>0</v>
      </c>
      <c r="AH141" s="19">
        <v>0</v>
      </c>
      <c r="AI141" s="19">
        <v>27582</v>
      </c>
      <c r="AJ141" s="19"/>
      <c r="AK141" s="19">
        <v>0</v>
      </c>
      <c r="AL141" s="19">
        <v>0</v>
      </c>
      <c r="AM141" s="19">
        <v>0</v>
      </c>
      <c r="AN141" s="23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23">
        <v>0</v>
      </c>
      <c r="BA141" s="19">
        <f>SUM(BB141+BF141+BI141+BK141+BN141)</f>
        <v>0</v>
      </c>
      <c r="BB141" s="19">
        <f>SUM(BC141:BE141)</f>
        <v>0</v>
      </c>
      <c r="BC141" s="19">
        <v>0</v>
      </c>
      <c r="BD141" s="19">
        <v>0</v>
      </c>
      <c r="BE141" s="19">
        <v>0</v>
      </c>
      <c r="BF141" s="19">
        <f>SUM(BH141:BH141)</f>
        <v>0</v>
      </c>
      <c r="BG141" s="19">
        <v>0</v>
      </c>
      <c r="BH141" s="19">
        <v>0</v>
      </c>
      <c r="BI141" s="19">
        <v>0</v>
      </c>
      <c r="BJ141" s="19">
        <v>0</v>
      </c>
      <c r="BK141" s="19">
        <f>SUM(BL141)</f>
        <v>0</v>
      </c>
      <c r="BL141" s="19">
        <v>0</v>
      </c>
      <c r="BM141" s="19">
        <v>0</v>
      </c>
      <c r="BN141" s="19">
        <f>SUM(BO141:BY141)</f>
        <v>0</v>
      </c>
      <c r="BO141" s="19"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19">
        <v>0</v>
      </c>
      <c r="BV141" s="19">
        <v>0</v>
      </c>
      <c r="BW141" s="19">
        <v>0</v>
      </c>
      <c r="BX141" s="19">
        <v>0</v>
      </c>
      <c r="BY141" s="19">
        <v>0</v>
      </c>
      <c r="BZ141" s="19">
        <f>SUM(CA141+CO141)</f>
        <v>0</v>
      </c>
      <c r="CA141" s="19">
        <f>SUM(CB141+CE141+CK141)</f>
        <v>0</v>
      </c>
      <c r="CB141" s="19">
        <f>SUM(CC141:CD141)</f>
        <v>0</v>
      </c>
      <c r="CC141" s="19">
        <v>0</v>
      </c>
      <c r="CD141" s="19"/>
      <c r="CE141" s="19">
        <f>SUM(CF141:CJ141)</f>
        <v>0</v>
      </c>
      <c r="CF141" s="19">
        <v>0</v>
      </c>
      <c r="CG141" s="19">
        <v>0</v>
      </c>
      <c r="CH141" s="19">
        <v>0</v>
      </c>
      <c r="CI141" s="19">
        <v>0</v>
      </c>
      <c r="CJ141" s="19">
        <v>0</v>
      </c>
      <c r="CK141" s="19">
        <f>SUM(CL141:CN141)</f>
        <v>0</v>
      </c>
      <c r="CL141" s="19">
        <v>0</v>
      </c>
      <c r="CM141" s="19">
        <v>0</v>
      </c>
      <c r="CN141" s="19"/>
      <c r="CO141" s="19">
        <v>0</v>
      </c>
      <c r="CP141" s="75"/>
      <c r="CQ141" s="75"/>
      <c r="CR141" s="75"/>
      <c r="CS141" s="19">
        <f>SUM(CT141)</f>
        <v>0</v>
      </c>
      <c r="CT141" s="19">
        <f>SUM(CU141:CV141)</f>
        <v>0</v>
      </c>
      <c r="CU141" s="19">
        <v>0</v>
      </c>
      <c r="CV141" s="20">
        <v>0</v>
      </c>
      <c r="CW141" s="52"/>
    </row>
    <row r="142" spans="1:101" s="58" customFormat="1" ht="15.6" x14ac:dyDescent="0.3">
      <c r="A142" s="105" t="s">
        <v>1</v>
      </c>
      <c r="B142" s="21" t="s">
        <v>60</v>
      </c>
      <c r="C142" s="22" t="s">
        <v>212</v>
      </c>
      <c r="D142" s="19">
        <f>SUM(E142+BZ142+CS142)</f>
        <v>975857</v>
      </c>
      <c r="E142" s="19">
        <f>SUM(F142+BA142)</f>
        <v>975857</v>
      </c>
      <c r="F142" s="19">
        <f>SUM(G142+H142+I142+P142+S142+T142+U142+AE142+AD142)</f>
        <v>925417</v>
      </c>
      <c r="G142" s="23">
        <v>532180</v>
      </c>
      <c r="H142" s="23">
        <v>133045</v>
      </c>
      <c r="I142" s="19">
        <f t="shared" si="110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11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si="283"/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f>SUM(AF142:AZ142)</f>
        <v>260192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23">
        <v>110998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23">
        <v>149194</v>
      </c>
      <c r="BA142" s="19">
        <f>SUM(BB142+BF142+BI142+BK142+BN142)</f>
        <v>50440</v>
      </c>
      <c r="BB142" s="19">
        <f>SUM(BC142:BE142)</f>
        <v>0</v>
      </c>
      <c r="BC142" s="19">
        <v>0</v>
      </c>
      <c r="BD142" s="19">
        <v>0</v>
      </c>
      <c r="BE142" s="19">
        <v>0</v>
      </c>
      <c r="BF142" s="19">
        <f>SUM(BH142:BH142)</f>
        <v>0</v>
      </c>
      <c r="BG142" s="19">
        <v>0</v>
      </c>
      <c r="BH142" s="19">
        <v>0</v>
      </c>
      <c r="BI142" s="19">
        <v>0</v>
      </c>
      <c r="BJ142" s="19">
        <v>0</v>
      </c>
      <c r="BK142" s="19">
        <f t="shared" si="112"/>
        <v>0</v>
      </c>
      <c r="BL142" s="19">
        <v>0</v>
      </c>
      <c r="BM142" s="19">
        <v>0</v>
      </c>
      <c r="BN142" s="19">
        <f>SUM(BO142:BY142)</f>
        <v>50440</v>
      </c>
      <c r="BO142" s="19">
        <v>0</v>
      </c>
      <c r="BP142" s="19">
        <v>0</v>
      </c>
      <c r="BQ142" s="19">
        <v>50440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f>SUM(CA142+CO142)</f>
        <v>0</v>
      </c>
      <c r="CA142" s="19">
        <f>SUM(CB142+CE142+CK142)</f>
        <v>0</v>
      </c>
      <c r="CB142" s="19">
        <f t="shared" si="113"/>
        <v>0</v>
      </c>
      <c r="CC142" s="19">
        <v>0</v>
      </c>
      <c r="CD142" s="19">
        <v>0</v>
      </c>
      <c r="CE142" s="19">
        <f>SUM(CF142:CJ142)</f>
        <v>0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f>SUM(CL142:CN142)</f>
        <v>0</v>
      </c>
      <c r="CL142" s="19">
        <v>0</v>
      </c>
      <c r="CM142" s="19">
        <v>0</v>
      </c>
      <c r="CN142" s="19"/>
      <c r="CO142" s="19">
        <v>0</v>
      </c>
      <c r="CP142" s="75"/>
      <c r="CQ142" s="75"/>
      <c r="CR142" s="75"/>
      <c r="CS142" s="19">
        <f t="shared" si="114"/>
        <v>0</v>
      </c>
      <c r="CT142" s="19">
        <f t="shared" si="115"/>
        <v>0</v>
      </c>
      <c r="CU142" s="19">
        <v>0</v>
      </c>
      <c r="CV142" s="20">
        <v>0</v>
      </c>
      <c r="CW142" s="52"/>
    </row>
    <row r="143" spans="1:101" s="58" customFormat="1" ht="31.2" x14ac:dyDescent="0.3">
      <c r="A143" s="106" t="s">
        <v>213</v>
      </c>
      <c r="B143" s="25" t="s">
        <v>1</v>
      </c>
      <c r="C143" s="26" t="s">
        <v>214</v>
      </c>
      <c r="D143" s="27">
        <f>SUM(D144+D148+D151)</f>
        <v>31361673</v>
      </c>
      <c r="E143" s="27">
        <f t="shared" ref="E143:BT143" si="284">SUM(E144+E148+E151)</f>
        <v>30878778</v>
      </c>
      <c r="F143" s="27">
        <f t="shared" si="284"/>
        <v>30371274</v>
      </c>
      <c r="G143" s="27">
        <f t="shared" si="284"/>
        <v>21811552</v>
      </c>
      <c r="H143" s="27">
        <f t="shared" si="284"/>
        <v>5138707</v>
      </c>
      <c r="I143" s="27">
        <f t="shared" si="284"/>
        <v>858445</v>
      </c>
      <c r="J143" s="27">
        <f t="shared" si="284"/>
        <v>17702</v>
      </c>
      <c r="K143" s="27">
        <f t="shared" si="284"/>
        <v>70000</v>
      </c>
      <c r="L143" s="27">
        <f t="shared" si="284"/>
        <v>0</v>
      </c>
      <c r="M143" s="27">
        <f t="shared" si="284"/>
        <v>0</v>
      </c>
      <c r="N143" s="27">
        <f t="shared" si="284"/>
        <v>525635</v>
      </c>
      <c r="O143" s="27">
        <f t="shared" si="284"/>
        <v>245108</v>
      </c>
      <c r="P143" s="27">
        <f t="shared" si="284"/>
        <v>0</v>
      </c>
      <c r="Q143" s="27">
        <f t="shared" si="284"/>
        <v>0</v>
      </c>
      <c r="R143" s="27">
        <f t="shared" si="284"/>
        <v>0</v>
      </c>
      <c r="S143" s="27">
        <f t="shared" si="284"/>
        <v>0</v>
      </c>
      <c r="T143" s="27">
        <f t="shared" si="284"/>
        <v>97232</v>
      </c>
      <c r="U143" s="27">
        <f t="shared" si="284"/>
        <v>658728</v>
      </c>
      <c r="V143" s="27">
        <f t="shared" si="284"/>
        <v>13238</v>
      </c>
      <c r="W143" s="27">
        <f t="shared" si="284"/>
        <v>429139</v>
      </c>
      <c r="X143" s="27">
        <f t="shared" si="284"/>
        <v>155928</v>
      </c>
      <c r="Y143" s="27">
        <f t="shared" si="284"/>
        <v>51444</v>
      </c>
      <c r="Z143" s="27">
        <f t="shared" si="284"/>
        <v>4512</v>
      </c>
      <c r="AA143" s="27">
        <f t="shared" si="284"/>
        <v>0</v>
      </c>
      <c r="AB143" s="27">
        <f t="shared" si="284"/>
        <v>0</v>
      </c>
      <c r="AC143" s="27">
        <f t="shared" si="284"/>
        <v>4467</v>
      </c>
      <c r="AD143" s="27">
        <f t="shared" si="284"/>
        <v>0</v>
      </c>
      <c r="AE143" s="27">
        <f t="shared" si="284"/>
        <v>1806610</v>
      </c>
      <c r="AF143" s="27">
        <f t="shared" si="284"/>
        <v>0</v>
      </c>
      <c r="AG143" s="27">
        <f t="shared" si="284"/>
        <v>0</v>
      </c>
      <c r="AH143" s="27">
        <f t="shared" si="284"/>
        <v>6598</v>
      </c>
      <c r="AI143" s="27">
        <f t="shared" si="284"/>
        <v>0</v>
      </c>
      <c r="AJ143" s="27">
        <f t="shared" si="284"/>
        <v>0</v>
      </c>
      <c r="AK143" s="27">
        <f t="shared" si="284"/>
        <v>0</v>
      </c>
      <c r="AL143" s="27">
        <f t="shared" si="284"/>
        <v>0</v>
      </c>
      <c r="AM143" s="27">
        <f t="shared" si="284"/>
        <v>430</v>
      </c>
      <c r="AN143" s="27">
        <f t="shared" si="284"/>
        <v>2414</v>
      </c>
      <c r="AO143" s="27">
        <f t="shared" si="284"/>
        <v>0</v>
      </c>
      <c r="AP143" s="27">
        <f t="shared" si="284"/>
        <v>0</v>
      </c>
      <c r="AQ143" s="27">
        <f t="shared" si="284"/>
        <v>0</v>
      </c>
      <c r="AR143" s="27">
        <f t="shared" si="284"/>
        <v>315811</v>
      </c>
      <c r="AS143" s="27">
        <f t="shared" si="284"/>
        <v>24000</v>
      </c>
      <c r="AT143" s="27"/>
      <c r="AU143" s="27"/>
      <c r="AV143" s="27">
        <f t="shared" si="284"/>
        <v>0</v>
      </c>
      <c r="AW143" s="27">
        <f t="shared" si="284"/>
        <v>0</v>
      </c>
      <c r="AX143" s="27">
        <f t="shared" si="284"/>
        <v>27284</v>
      </c>
      <c r="AY143" s="27"/>
      <c r="AZ143" s="27">
        <f t="shared" si="284"/>
        <v>1430073</v>
      </c>
      <c r="BA143" s="27">
        <f t="shared" si="284"/>
        <v>507504</v>
      </c>
      <c r="BB143" s="27">
        <f t="shared" si="284"/>
        <v>0</v>
      </c>
      <c r="BC143" s="27">
        <f t="shared" si="284"/>
        <v>0</v>
      </c>
      <c r="BD143" s="27">
        <f t="shared" si="284"/>
        <v>0</v>
      </c>
      <c r="BE143" s="27">
        <f t="shared" si="284"/>
        <v>0</v>
      </c>
      <c r="BF143" s="27">
        <f t="shared" si="284"/>
        <v>0</v>
      </c>
      <c r="BG143" s="27">
        <f t="shared" si="284"/>
        <v>0</v>
      </c>
      <c r="BH143" s="27">
        <f t="shared" si="284"/>
        <v>0</v>
      </c>
      <c r="BI143" s="27">
        <f t="shared" si="284"/>
        <v>0</v>
      </c>
      <c r="BJ143" s="27">
        <f t="shared" ref="BJ143" si="285">SUM(BJ144+BJ148+BJ151)</f>
        <v>0</v>
      </c>
      <c r="BK143" s="27">
        <f t="shared" si="284"/>
        <v>0</v>
      </c>
      <c r="BL143" s="27">
        <f t="shared" si="284"/>
        <v>0</v>
      </c>
      <c r="BM143" s="27">
        <f t="shared" ref="BM143" si="286">SUM(BM144+BM148+BM151)</f>
        <v>0</v>
      </c>
      <c r="BN143" s="27">
        <f t="shared" si="284"/>
        <v>507504</v>
      </c>
      <c r="BO143" s="27">
        <f t="shared" si="284"/>
        <v>0</v>
      </c>
      <c r="BP143" s="27">
        <f t="shared" si="284"/>
        <v>0</v>
      </c>
      <c r="BQ143" s="27">
        <f t="shared" si="284"/>
        <v>507504</v>
      </c>
      <c r="BR143" s="27">
        <f t="shared" si="284"/>
        <v>0</v>
      </c>
      <c r="BS143" s="27">
        <f t="shared" si="284"/>
        <v>0</v>
      </c>
      <c r="BT143" s="27">
        <f t="shared" si="284"/>
        <v>0</v>
      </c>
      <c r="BU143" s="27">
        <f t="shared" ref="BU143:CV143" si="287">SUM(BU144+BU148+BU151)</f>
        <v>0</v>
      </c>
      <c r="BV143" s="27">
        <f t="shared" si="287"/>
        <v>0</v>
      </c>
      <c r="BW143" s="27">
        <f t="shared" si="287"/>
        <v>0</v>
      </c>
      <c r="BX143" s="27">
        <f t="shared" si="287"/>
        <v>0</v>
      </c>
      <c r="BY143" s="27">
        <f t="shared" si="287"/>
        <v>0</v>
      </c>
      <c r="BZ143" s="27">
        <f t="shared" si="287"/>
        <v>482895</v>
      </c>
      <c r="CA143" s="27">
        <f t="shared" si="287"/>
        <v>482895</v>
      </c>
      <c r="CB143" s="27">
        <f t="shared" si="287"/>
        <v>482895</v>
      </c>
      <c r="CC143" s="27">
        <f t="shared" si="287"/>
        <v>0</v>
      </c>
      <c r="CD143" s="27">
        <f t="shared" si="287"/>
        <v>482895</v>
      </c>
      <c r="CE143" s="27">
        <f t="shared" si="287"/>
        <v>0</v>
      </c>
      <c r="CF143" s="27">
        <f t="shared" si="287"/>
        <v>0</v>
      </c>
      <c r="CG143" s="27">
        <f t="shared" ref="CG143:CH143" si="288">SUM(CG144+CG148+CG151)</f>
        <v>0</v>
      </c>
      <c r="CH143" s="27">
        <f t="shared" si="288"/>
        <v>0</v>
      </c>
      <c r="CI143" s="27">
        <f t="shared" si="287"/>
        <v>0</v>
      </c>
      <c r="CJ143" s="27">
        <f t="shared" ref="CJ143" si="289">SUM(CJ144+CJ148+CJ151)</f>
        <v>0</v>
      </c>
      <c r="CK143" s="27">
        <f t="shared" si="287"/>
        <v>0</v>
      </c>
      <c r="CL143" s="27">
        <f t="shared" ref="CL143" si="290">SUM(CL144+CL148+CL151)</f>
        <v>0</v>
      </c>
      <c r="CM143" s="27">
        <f t="shared" si="287"/>
        <v>0</v>
      </c>
      <c r="CN143" s="27"/>
      <c r="CO143" s="27">
        <f t="shared" si="287"/>
        <v>0</v>
      </c>
      <c r="CP143" s="27">
        <f t="shared" si="287"/>
        <v>0</v>
      </c>
      <c r="CQ143" s="27">
        <f t="shared" si="287"/>
        <v>0</v>
      </c>
      <c r="CR143" s="27">
        <f t="shared" si="287"/>
        <v>0</v>
      </c>
      <c r="CS143" s="27">
        <f t="shared" si="287"/>
        <v>0</v>
      </c>
      <c r="CT143" s="27">
        <f t="shared" si="287"/>
        <v>0</v>
      </c>
      <c r="CU143" s="27">
        <f t="shared" si="287"/>
        <v>0</v>
      </c>
      <c r="CV143" s="60">
        <f t="shared" si="287"/>
        <v>0</v>
      </c>
      <c r="CW143" s="57"/>
    </row>
    <row r="144" spans="1:101" ht="31.2" x14ac:dyDescent="0.3">
      <c r="A144" s="104" t="s">
        <v>215</v>
      </c>
      <c r="B144" s="16" t="s">
        <v>1</v>
      </c>
      <c r="C144" s="17" t="s">
        <v>216</v>
      </c>
      <c r="D144" s="18">
        <f>SUM(D145:D147)</f>
        <v>16948211</v>
      </c>
      <c r="E144" s="18">
        <f t="shared" ref="E144:BT144" si="291">SUM(E145:E147)</f>
        <v>16948211</v>
      </c>
      <c r="F144" s="18">
        <f t="shared" si="291"/>
        <v>16948211</v>
      </c>
      <c r="G144" s="18">
        <f t="shared" si="291"/>
        <v>13124783</v>
      </c>
      <c r="H144" s="18">
        <f t="shared" si="291"/>
        <v>3088788</v>
      </c>
      <c r="I144" s="18">
        <f t="shared" si="291"/>
        <v>96772</v>
      </c>
      <c r="J144" s="18">
        <f t="shared" si="291"/>
        <v>0</v>
      </c>
      <c r="K144" s="18">
        <f t="shared" si="291"/>
        <v>0</v>
      </c>
      <c r="L144" s="18">
        <f t="shared" si="291"/>
        <v>0</v>
      </c>
      <c r="M144" s="18">
        <f t="shared" si="291"/>
        <v>0</v>
      </c>
      <c r="N144" s="18">
        <f t="shared" si="291"/>
        <v>50000</v>
      </c>
      <c r="O144" s="18">
        <f t="shared" si="291"/>
        <v>46772</v>
      </c>
      <c r="P144" s="18">
        <f t="shared" si="291"/>
        <v>0</v>
      </c>
      <c r="Q144" s="18">
        <f t="shared" si="291"/>
        <v>0</v>
      </c>
      <c r="R144" s="18">
        <f t="shared" si="291"/>
        <v>0</v>
      </c>
      <c r="S144" s="18">
        <f t="shared" si="291"/>
        <v>0</v>
      </c>
      <c r="T144" s="18">
        <f t="shared" si="291"/>
        <v>33910</v>
      </c>
      <c r="U144" s="18">
        <f t="shared" si="291"/>
        <v>379713</v>
      </c>
      <c r="V144" s="18">
        <f t="shared" si="291"/>
        <v>8238</v>
      </c>
      <c r="W144" s="18">
        <f t="shared" si="291"/>
        <v>246360</v>
      </c>
      <c r="X144" s="18">
        <f t="shared" si="291"/>
        <v>91881</v>
      </c>
      <c r="Y144" s="18">
        <f t="shared" si="291"/>
        <v>24255</v>
      </c>
      <c r="Z144" s="18">
        <f t="shared" si="291"/>
        <v>4512</v>
      </c>
      <c r="AA144" s="18">
        <f t="shared" si="291"/>
        <v>0</v>
      </c>
      <c r="AB144" s="18">
        <f t="shared" si="291"/>
        <v>0</v>
      </c>
      <c r="AC144" s="18">
        <f t="shared" si="291"/>
        <v>4467</v>
      </c>
      <c r="AD144" s="18">
        <f t="shared" si="291"/>
        <v>0</v>
      </c>
      <c r="AE144" s="18">
        <f t="shared" si="291"/>
        <v>224245</v>
      </c>
      <c r="AF144" s="18">
        <f t="shared" si="291"/>
        <v>0</v>
      </c>
      <c r="AG144" s="18">
        <f t="shared" si="291"/>
        <v>0</v>
      </c>
      <c r="AH144" s="18">
        <f t="shared" si="291"/>
        <v>6598</v>
      </c>
      <c r="AI144" s="18">
        <f t="shared" si="291"/>
        <v>0</v>
      </c>
      <c r="AJ144" s="18">
        <f t="shared" si="291"/>
        <v>0</v>
      </c>
      <c r="AK144" s="18">
        <f t="shared" si="291"/>
        <v>0</v>
      </c>
      <c r="AL144" s="18">
        <f t="shared" si="291"/>
        <v>0</v>
      </c>
      <c r="AM144" s="18">
        <f t="shared" si="291"/>
        <v>0</v>
      </c>
      <c r="AN144" s="18">
        <f t="shared" si="291"/>
        <v>0</v>
      </c>
      <c r="AO144" s="18">
        <f t="shared" si="291"/>
        <v>0</v>
      </c>
      <c r="AP144" s="18">
        <f t="shared" si="291"/>
        <v>0</v>
      </c>
      <c r="AQ144" s="18">
        <f t="shared" si="291"/>
        <v>0</v>
      </c>
      <c r="AR144" s="18">
        <f t="shared" si="291"/>
        <v>190363</v>
      </c>
      <c r="AS144" s="18">
        <f t="shared" si="291"/>
        <v>0</v>
      </c>
      <c r="AT144" s="18"/>
      <c r="AU144" s="18"/>
      <c r="AV144" s="18">
        <f t="shared" si="291"/>
        <v>0</v>
      </c>
      <c r="AW144" s="18">
        <f t="shared" si="291"/>
        <v>0</v>
      </c>
      <c r="AX144" s="18">
        <f t="shared" si="291"/>
        <v>27284</v>
      </c>
      <c r="AY144" s="18"/>
      <c r="AZ144" s="18">
        <f t="shared" si="291"/>
        <v>0</v>
      </c>
      <c r="BA144" s="18">
        <f t="shared" si="291"/>
        <v>0</v>
      </c>
      <c r="BB144" s="18">
        <f t="shared" si="291"/>
        <v>0</v>
      </c>
      <c r="BC144" s="18">
        <f t="shared" si="291"/>
        <v>0</v>
      </c>
      <c r="BD144" s="18">
        <f t="shared" si="291"/>
        <v>0</v>
      </c>
      <c r="BE144" s="18">
        <f t="shared" si="291"/>
        <v>0</v>
      </c>
      <c r="BF144" s="18">
        <f t="shared" si="291"/>
        <v>0</v>
      </c>
      <c r="BG144" s="18">
        <f t="shared" si="291"/>
        <v>0</v>
      </c>
      <c r="BH144" s="18">
        <f t="shared" si="291"/>
        <v>0</v>
      </c>
      <c r="BI144" s="18">
        <f t="shared" si="291"/>
        <v>0</v>
      </c>
      <c r="BJ144" s="18">
        <f t="shared" ref="BJ144" si="292">SUM(BJ145:BJ147)</f>
        <v>0</v>
      </c>
      <c r="BK144" s="18">
        <f t="shared" si="291"/>
        <v>0</v>
      </c>
      <c r="BL144" s="18">
        <f t="shared" si="291"/>
        <v>0</v>
      </c>
      <c r="BM144" s="18">
        <f t="shared" ref="BM144" si="293">SUM(BM145:BM147)</f>
        <v>0</v>
      </c>
      <c r="BN144" s="18">
        <f t="shared" si="291"/>
        <v>0</v>
      </c>
      <c r="BO144" s="18">
        <f t="shared" si="291"/>
        <v>0</v>
      </c>
      <c r="BP144" s="18">
        <f t="shared" si="291"/>
        <v>0</v>
      </c>
      <c r="BQ144" s="18">
        <f t="shared" si="291"/>
        <v>0</v>
      </c>
      <c r="BR144" s="18">
        <f t="shared" si="291"/>
        <v>0</v>
      </c>
      <c r="BS144" s="18">
        <f t="shared" si="291"/>
        <v>0</v>
      </c>
      <c r="BT144" s="18">
        <f t="shared" si="291"/>
        <v>0</v>
      </c>
      <c r="BU144" s="18">
        <f t="shared" ref="BU144:CV144" si="294">SUM(BU145:BU147)</f>
        <v>0</v>
      </c>
      <c r="BV144" s="18">
        <f t="shared" si="294"/>
        <v>0</v>
      </c>
      <c r="BW144" s="18">
        <f t="shared" si="294"/>
        <v>0</v>
      </c>
      <c r="BX144" s="18">
        <f t="shared" si="294"/>
        <v>0</v>
      </c>
      <c r="BY144" s="18">
        <f t="shared" si="294"/>
        <v>0</v>
      </c>
      <c r="BZ144" s="18">
        <f t="shared" si="294"/>
        <v>0</v>
      </c>
      <c r="CA144" s="18">
        <f t="shared" si="294"/>
        <v>0</v>
      </c>
      <c r="CB144" s="18">
        <f t="shared" si="294"/>
        <v>0</v>
      </c>
      <c r="CC144" s="18">
        <f t="shared" si="294"/>
        <v>0</v>
      </c>
      <c r="CD144" s="18">
        <f t="shared" si="294"/>
        <v>0</v>
      </c>
      <c r="CE144" s="18">
        <f t="shared" si="294"/>
        <v>0</v>
      </c>
      <c r="CF144" s="18">
        <f t="shared" si="294"/>
        <v>0</v>
      </c>
      <c r="CG144" s="18">
        <f t="shared" ref="CG144:CH144" si="295">SUM(CG145:CG147)</f>
        <v>0</v>
      </c>
      <c r="CH144" s="18">
        <f t="shared" si="295"/>
        <v>0</v>
      </c>
      <c r="CI144" s="18">
        <f t="shared" si="294"/>
        <v>0</v>
      </c>
      <c r="CJ144" s="18">
        <f t="shared" ref="CJ144" si="296">SUM(CJ145:CJ147)</f>
        <v>0</v>
      </c>
      <c r="CK144" s="18">
        <f t="shared" si="294"/>
        <v>0</v>
      </c>
      <c r="CL144" s="18">
        <f t="shared" ref="CL144" si="297">SUM(CL145:CL147)</f>
        <v>0</v>
      </c>
      <c r="CM144" s="18">
        <f t="shared" si="294"/>
        <v>0</v>
      </c>
      <c r="CN144" s="18"/>
      <c r="CO144" s="18">
        <f t="shared" si="294"/>
        <v>0</v>
      </c>
      <c r="CP144" s="74"/>
      <c r="CQ144" s="74"/>
      <c r="CR144" s="74"/>
      <c r="CS144" s="18">
        <f t="shared" si="294"/>
        <v>0</v>
      </c>
      <c r="CT144" s="18">
        <f t="shared" si="294"/>
        <v>0</v>
      </c>
      <c r="CU144" s="18">
        <f t="shared" si="294"/>
        <v>0</v>
      </c>
      <c r="CV144" s="46">
        <f t="shared" si="294"/>
        <v>0</v>
      </c>
      <c r="CW144" s="57"/>
    </row>
    <row r="145" spans="1:101" ht="31.2" x14ac:dyDescent="0.3">
      <c r="A145" s="105" t="s">
        <v>1</v>
      </c>
      <c r="B145" s="21" t="s">
        <v>70</v>
      </c>
      <c r="C145" s="22" t="s">
        <v>500</v>
      </c>
      <c r="D145" s="19">
        <f>SUM(E145+BZ145+CS145)</f>
        <v>10599716</v>
      </c>
      <c r="E145" s="19">
        <f>SUM(F145+BA145)</f>
        <v>10599716</v>
      </c>
      <c r="F145" s="19">
        <f>SUM(G145+H145+I145+P145+S145+T145+U145+AE145+AD145)</f>
        <v>10599716</v>
      </c>
      <c r="G145" s="23">
        <v>8091577</v>
      </c>
      <c r="H145" s="23">
        <v>1876860</v>
      </c>
      <c r="I145" s="19">
        <f t="shared" si="110"/>
        <v>90491</v>
      </c>
      <c r="J145" s="23">
        <v>0</v>
      </c>
      <c r="K145" s="23"/>
      <c r="L145" s="23">
        <v>0</v>
      </c>
      <c r="M145" s="23">
        <v>0</v>
      </c>
      <c r="N145" s="23">
        <v>50000</v>
      </c>
      <c r="O145" s="23">
        <v>40491</v>
      </c>
      <c r="P145" s="19">
        <f t="shared" si="111"/>
        <v>0</v>
      </c>
      <c r="Q145" s="19">
        <v>0</v>
      </c>
      <c r="R145" s="19">
        <v>0</v>
      </c>
      <c r="S145" s="19">
        <v>0</v>
      </c>
      <c r="T145" s="23">
        <v>23654</v>
      </c>
      <c r="U145" s="19">
        <f t="shared" ref="U145:U147" si="298">SUM(V145:AC145)</f>
        <v>341949</v>
      </c>
      <c r="V145" s="23">
        <v>0</v>
      </c>
      <c r="W145" s="23">
        <v>246360</v>
      </c>
      <c r="X145" s="23">
        <v>70169</v>
      </c>
      <c r="Y145" s="23">
        <v>21420</v>
      </c>
      <c r="Z145" s="23">
        <v>4000</v>
      </c>
      <c r="AA145" s="23">
        <v>0</v>
      </c>
      <c r="AB145" s="23">
        <v>0</v>
      </c>
      <c r="AC145" s="23">
        <v>0</v>
      </c>
      <c r="AD145" s="23">
        <v>0</v>
      </c>
      <c r="AE145" s="19">
        <f>SUM(AF145:AZ145)</f>
        <v>175185</v>
      </c>
      <c r="AF145" s="19">
        <v>0</v>
      </c>
      <c r="AG145" s="19">
        <v>0</v>
      </c>
      <c r="AH145" s="23">
        <v>6598</v>
      </c>
      <c r="AI145" s="23"/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23">
        <v>144187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X145" s="23">
        <v>24400</v>
      </c>
      <c r="AY145" s="23">
        <v>0</v>
      </c>
      <c r="AZ145" s="23">
        <v>0</v>
      </c>
      <c r="BA145" s="19">
        <f>SUM(BB145+BF145+BI145+BK145+BN145)</f>
        <v>0</v>
      </c>
      <c r="BB145" s="19">
        <f>SUM(BC145:BE145)</f>
        <v>0</v>
      </c>
      <c r="BC145" s="19">
        <v>0</v>
      </c>
      <c r="BD145" s="19">
        <v>0</v>
      </c>
      <c r="BE145" s="19">
        <v>0</v>
      </c>
      <c r="BF145" s="19">
        <f>SUM(BH145:BH145)</f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f t="shared" si="112"/>
        <v>0</v>
      </c>
      <c r="BL145" s="19">
        <v>0</v>
      </c>
      <c r="BM145" s="19">
        <v>0</v>
      </c>
      <c r="BN145" s="19">
        <f>SUM(BO145:BY145)</f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0</v>
      </c>
      <c r="BW145" s="19">
        <v>0</v>
      </c>
      <c r="BX145" s="19">
        <v>0</v>
      </c>
      <c r="BY145" s="19">
        <v>0</v>
      </c>
      <c r="BZ145" s="19">
        <f>SUM(CA145+CO145)</f>
        <v>0</v>
      </c>
      <c r="CA145" s="19">
        <f>SUM(CB145+CE145+CK145)</f>
        <v>0</v>
      </c>
      <c r="CB145" s="19">
        <f t="shared" si="113"/>
        <v>0</v>
      </c>
      <c r="CC145" s="19">
        <v>0</v>
      </c>
      <c r="CD145" s="23"/>
      <c r="CE145" s="19">
        <f t="shared" ref="CE145:CE147" si="299">SUM(CF145:CJ145)</f>
        <v>0</v>
      </c>
      <c r="CF145" s="19">
        <v>0</v>
      </c>
      <c r="CG145" s="19">
        <v>0</v>
      </c>
      <c r="CH145" s="19">
        <v>0</v>
      </c>
      <c r="CI145" s="19">
        <v>0</v>
      </c>
      <c r="CJ145" s="19">
        <v>0</v>
      </c>
      <c r="CK145" s="19">
        <f>SUM(CL145:CN145)</f>
        <v>0</v>
      </c>
      <c r="CL145" s="19">
        <v>0</v>
      </c>
      <c r="CM145" s="19">
        <v>0</v>
      </c>
      <c r="CN145" s="19"/>
      <c r="CO145" s="19">
        <v>0</v>
      </c>
      <c r="CP145" s="75"/>
      <c r="CQ145" s="75"/>
      <c r="CR145" s="75"/>
      <c r="CS145" s="19">
        <f t="shared" si="114"/>
        <v>0</v>
      </c>
      <c r="CT145" s="19">
        <f t="shared" si="115"/>
        <v>0</v>
      </c>
      <c r="CU145" s="19">
        <v>0</v>
      </c>
      <c r="CV145" s="20">
        <v>0</v>
      </c>
      <c r="CW145" s="52"/>
    </row>
    <row r="146" spans="1:101" ht="15.6" x14ac:dyDescent="0.3">
      <c r="A146" s="105" t="s">
        <v>1</v>
      </c>
      <c r="B146" s="21" t="s">
        <v>70</v>
      </c>
      <c r="C146" s="22" t="s">
        <v>485</v>
      </c>
      <c r="D146" s="19">
        <f>SUM(E146+BZ146+CS146)</f>
        <v>1231010</v>
      </c>
      <c r="E146" s="19">
        <f>SUM(F146+BA146)</f>
        <v>1231010</v>
      </c>
      <c r="F146" s="19">
        <f>SUM(G146+H146+I146+P146+S146+T146+U146+AE146+AD146)</f>
        <v>1231010</v>
      </c>
      <c r="G146" s="23">
        <v>913618</v>
      </c>
      <c r="H146" s="23">
        <v>214031</v>
      </c>
      <c r="I146" s="19">
        <f t="shared" si="110"/>
        <v>6281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6281</v>
      </c>
      <c r="P146" s="19">
        <f t="shared" si="111"/>
        <v>0</v>
      </c>
      <c r="Q146" s="19">
        <v>0</v>
      </c>
      <c r="R146" s="19">
        <v>0</v>
      </c>
      <c r="S146" s="19">
        <v>0</v>
      </c>
      <c r="T146" s="23">
        <v>10256</v>
      </c>
      <c r="U146" s="19">
        <f t="shared" si="298"/>
        <v>37764</v>
      </c>
      <c r="V146" s="23">
        <v>8238</v>
      </c>
      <c r="W146" s="23">
        <v>0</v>
      </c>
      <c r="X146" s="23">
        <v>21712</v>
      </c>
      <c r="Y146" s="23">
        <v>2835</v>
      </c>
      <c r="Z146" s="23">
        <v>512</v>
      </c>
      <c r="AA146" s="23">
        <v>0</v>
      </c>
      <c r="AB146" s="23">
        <v>0</v>
      </c>
      <c r="AC146" s="23">
        <v>4467</v>
      </c>
      <c r="AD146" s="23">
        <v>0</v>
      </c>
      <c r="AE146" s="19">
        <f>SUM(AF146:AZ146)</f>
        <v>49060</v>
      </c>
      <c r="AF146" s="19">
        <v>0</v>
      </c>
      <c r="AG146" s="19">
        <v>0</v>
      </c>
      <c r="AH146" s="23">
        <v>0</v>
      </c>
      <c r="AI146" s="23">
        <v>0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0</v>
      </c>
      <c r="AR146" s="23">
        <v>46176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2884</v>
      </c>
      <c r="AY146" s="23">
        <v>0</v>
      </c>
      <c r="AZ146" s="23">
        <v>0</v>
      </c>
      <c r="BA146" s="19">
        <f>SUM(BB146+BF146+BI146+BK146+BN146)</f>
        <v>0</v>
      </c>
      <c r="BB146" s="19">
        <f>SUM(BC146:BE146)</f>
        <v>0</v>
      </c>
      <c r="BC146" s="19">
        <v>0</v>
      </c>
      <c r="BD146" s="19">
        <v>0</v>
      </c>
      <c r="BE146" s="19">
        <v>0</v>
      </c>
      <c r="BF146" s="19">
        <f>SUM(BH146:BH146)</f>
        <v>0</v>
      </c>
      <c r="BG146" s="19">
        <v>0</v>
      </c>
      <c r="BH146" s="19">
        <v>0</v>
      </c>
      <c r="BI146" s="19">
        <v>0</v>
      </c>
      <c r="BJ146" s="19">
        <v>0</v>
      </c>
      <c r="BK146" s="19">
        <f t="shared" si="112"/>
        <v>0</v>
      </c>
      <c r="BL146" s="19">
        <v>0</v>
      </c>
      <c r="BM146" s="19">
        <v>0</v>
      </c>
      <c r="BN146" s="19">
        <f>SUM(BO146:BY146)</f>
        <v>0</v>
      </c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  <c r="BU146" s="19">
        <v>0</v>
      </c>
      <c r="BV146" s="19">
        <v>0</v>
      </c>
      <c r="BW146" s="19">
        <v>0</v>
      </c>
      <c r="BX146" s="19">
        <v>0</v>
      </c>
      <c r="BY146" s="19">
        <v>0</v>
      </c>
      <c r="BZ146" s="19">
        <f>SUM(CA146+CO146)</f>
        <v>0</v>
      </c>
      <c r="CA146" s="19">
        <f>SUM(CB146+CE146+CK146)</f>
        <v>0</v>
      </c>
      <c r="CB146" s="19">
        <f t="shared" si="113"/>
        <v>0</v>
      </c>
      <c r="CC146" s="19">
        <v>0</v>
      </c>
      <c r="CD146" s="23">
        <v>0</v>
      </c>
      <c r="CE146" s="19">
        <f t="shared" si="299"/>
        <v>0</v>
      </c>
      <c r="CF146" s="19">
        <v>0</v>
      </c>
      <c r="CG146" s="19">
        <v>0</v>
      </c>
      <c r="CH146" s="19">
        <v>0</v>
      </c>
      <c r="CI146" s="19">
        <v>0</v>
      </c>
      <c r="CJ146" s="19">
        <v>0</v>
      </c>
      <c r="CK146" s="19">
        <f>SUM(CL146:CN146)</f>
        <v>0</v>
      </c>
      <c r="CL146" s="19">
        <v>0</v>
      </c>
      <c r="CM146" s="19">
        <v>0</v>
      </c>
      <c r="CN146" s="19"/>
      <c r="CO146" s="19">
        <v>0</v>
      </c>
      <c r="CP146" s="75"/>
      <c r="CQ146" s="75"/>
      <c r="CR146" s="75"/>
      <c r="CS146" s="19">
        <f t="shared" si="114"/>
        <v>0</v>
      </c>
      <c r="CT146" s="19">
        <f t="shared" si="115"/>
        <v>0</v>
      </c>
      <c r="CU146" s="19">
        <v>0</v>
      </c>
      <c r="CV146" s="20">
        <v>0</v>
      </c>
      <c r="CW146" s="52"/>
    </row>
    <row r="147" spans="1:101" s="58" customFormat="1" ht="31.2" x14ac:dyDescent="0.3">
      <c r="A147" s="105" t="s">
        <v>1</v>
      </c>
      <c r="B147" s="21" t="s">
        <v>70</v>
      </c>
      <c r="C147" s="22" t="s">
        <v>609</v>
      </c>
      <c r="D147" s="19">
        <f>SUM(E147+BZ147+CS147)</f>
        <v>5117485</v>
      </c>
      <c r="E147" s="19">
        <f>SUM(F147+BA147)</f>
        <v>5117485</v>
      </c>
      <c r="F147" s="19">
        <f>SUM(G147+H147+I147+P147+S147+T147+U147+AE147+AD147)</f>
        <v>5117485</v>
      </c>
      <c r="G147" s="23">
        <v>4119588</v>
      </c>
      <c r="H147" s="23">
        <v>997897</v>
      </c>
      <c r="I147" s="19">
        <f t="shared" si="110"/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19">
        <f t="shared" si="111"/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f t="shared" si="298"/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19">
        <f>SUM(AF147:AZ147)</f>
        <v>0</v>
      </c>
      <c r="AF147" s="19">
        <v>0</v>
      </c>
      <c r="AG147" s="19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v>0</v>
      </c>
      <c r="AQ147" s="23">
        <v>0</v>
      </c>
      <c r="AR147" s="23">
        <v>0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19">
        <f>SUM(BB147+BF147+BI147+BK147+BN147)</f>
        <v>0</v>
      </c>
      <c r="BB147" s="19">
        <f>SUM(BC147:BE147)</f>
        <v>0</v>
      </c>
      <c r="BC147" s="19">
        <v>0</v>
      </c>
      <c r="BD147" s="19">
        <v>0</v>
      </c>
      <c r="BE147" s="19">
        <v>0</v>
      </c>
      <c r="BF147" s="19">
        <f>SUM(BH147:BH147)</f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f t="shared" si="112"/>
        <v>0</v>
      </c>
      <c r="BL147" s="19">
        <v>0</v>
      </c>
      <c r="BM147" s="19">
        <v>0</v>
      </c>
      <c r="BN147" s="19">
        <f>SUM(BO147:BY147)</f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f>SUM(CA147+CO147)</f>
        <v>0</v>
      </c>
      <c r="CA147" s="19">
        <f>SUM(CB147+CE147+CK147)</f>
        <v>0</v>
      </c>
      <c r="CB147" s="19">
        <f t="shared" si="113"/>
        <v>0</v>
      </c>
      <c r="CC147" s="19">
        <v>0</v>
      </c>
      <c r="CD147" s="19"/>
      <c r="CE147" s="19">
        <f t="shared" si="299"/>
        <v>0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f>SUM(CL147:CN147)</f>
        <v>0</v>
      </c>
      <c r="CL147" s="19">
        <v>0</v>
      </c>
      <c r="CM147" s="19">
        <v>0</v>
      </c>
      <c r="CN147" s="19"/>
      <c r="CO147" s="19">
        <v>0</v>
      </c>
      <c r="CP147" s="75"/>
      <c r="CQ147" s="75"/>
      <c r="CR147" s="75"/>
      <c r="CS147" s="19">
        <f t="shared" si="114"/>
        <v>0</v>
      </c>
      <c r="CT147" s="19">
        <f t="shared" si="115"/>
        <v>0</v>
      </c>
      <c r="CU147" s="19">
        <v>0</v>
      </c>
      <c r="CV147" s="20">
        <v>0</v>
      </c>
      <c r="CW147" s="52"/>
    </row>
    <row r="148" spans="1:101" ht="15.6" x14ac:dyDescent="0.3">
      <c r="A148" s="104" t="s">
        <v>217</v>
      </c>
      <c r="B148" s="16" t="s">
        <v>1</v>
      </c>
      <c r="C148" s="17" t="s">
        <v>218</v>
      </c>
      <c r="D148" s="18">
        <f>SUM(D149:D150)</f>
        <v>545108</v>
      </c>
      <c r="E148" s="18">
        <f t="shared" ref="E148:BT148" si="300">SUM(E149:E150)</f>
        <v>545108</v>
      </c>
      <c r="F148" s="18">
        <f t="shared" si="300"/>
        <v>545108</v>
      </c>
      <c r="G148" s="18">
        <f t="shared" si="300"/>
        <v>0</v>
      </c>
      <c r="H148" s="18">
        <f t="shared" si="300"/>
        <v>0</v>
      </c>
      <c r="I148" s="18">
        <f t="shared" si="300"/>
        <v>0</v>
      </c>
      <c r="J148" s="18">
        <f t="shared" si="300"/>
        <v>0</v>
      </c>
      <c r="K148" s="18">
        <f t="shared" si="300"/>
        <v>0</v>
      </c>
      <c r="L148" s="18">
        <f t="shared" si="300"/>
        <v>0</v>
      </c>
      <c r="M148" s="18">
        <f t="shared" si="300"/>
        <v>0</v>
      </c>
      <c r="N148" s="18">
        <f t="shared" si="300"/>
        <v>0</v>
      </c>
      <c r="O148" s="18">
        <f t="shared" si="300"/>
        <v>0</v>
      </c>
      <c r="P148" s="18">
        <f t="shared" si="300"/>
        <v>0</v>
      </c>
      <c r="Q148" s="18">
        <f t="shared" si="300"/>
        <v>0</v>
      </c>
      <c r="R148" s="18">
        <f t="shared" si="300"/>
        <v>0</v>
      </c>
      <c r="S148" s="18">
        <f t="shared" si="300"/>
        <v>0</v>
      </c>
      <c r="T148" s="18">
        <f t="shared" si="300"/>
        <v>0</v>
      </c>
      <c r="U148" s="18">
        <f t="shared" si="300"/>
        <v>0</v>
      </c>
      <c r="V148" s="18">
        <f t="shared" si="300"/>
        <v>0</v>
      </c>
      <c r="W148" s="18">
        <f t="shared" si="300"/>
        <v>0</v>
      </c>
      <c r="X148" s="18">
        <f t="shared" si="300"/>
        <v>0</v>
      </c>
      <c r="Y148" s="18">
        <f t="shared" si="300"/>
        <v>0</v>
      </c>
      <c r="Z148" s="18">
        <f t="shared" si="300"/>
        <v>0</v>
      </c>
      <c r="AA148" s="18">
        <f t="shared" si="300"/>
        <v>0</v>
      </c>
      <c r="AB148" s="18">
        <f t="shared" si="300"/>
        <v>0</v>
      </c>
      <c r="AC148" s="18">
        <f t="shared" si="300"/>
        <v>0</v>
      </c>
      <c r="AD148" s="18">
        <f t="shared" si="300"/>
        <v>0</v>
      </c>
      <c r="AE148" s="18">
        <f t="shared" si="300"/>
        <v>545108</v>
      </c>
      <c r="AF148" s="18">
        <f t="shared" si="300"/>
        <v>0</v>
      </c>
      <c r="AG148" s="18">
        <f t="shared" si="300"/>
        <v>0</v>
      </c>
      <c r="AH148" s="18">
        <f t="shared" si="300"/>
        <v>0</v>
      </c>
      <c r="AI148" s="18">
        <f t="shared" si="300"/>
        <v>0</v>
      </c>
      <c r="AJ148" s="18">
        <f t="shared" si="300"/>
        <v>0</v>
      </c>
      <c r="AK148" s="18">
        <f t="shared" si="300"/>
        <v>0</v>
      </c>
      <c r="AL148" s="18">
        <f t="shared" si="300"/>
        <v>0</v>
      </c>
      <c r="AM148" s="18">
        <f t="shared" si="300"/>
        <v>0</v>
      </c>
      <c r="AN148" s="18">
        <f t="shared" si="300"/>
        <v>0</v>
      </c>
      <c r="AO148" s="18">
        <f t="shared" si="300"/>
        <v>0</v>
      </c>
      <c r="AP148" s="18">
        <f t="shared" si="300"/>
        <v>0</v>
      </c>
      <c r="AQ148" s="18">
        <f t="shared" si="300"/>
        <v>0</v>
      </c>
      <c r="AR148" s="18">
        <f t="shared" si="300"/>
        <v>0</v>
      </c>
      <c r="AS148" s="18">
        <f t="shared" si="300"/>
        <v>0</v>
      </c>
      <c r="AT148" s="18"/>
      <c r="AU148" s="18"/>
      <c r="AV148" s="18">
        <f t="shared" si="300"/>
        <v>0</v>
      </c>
      <c r="AW148" s="18">
        <f t="shared" si="300"/>
        <v>0</v>
      </c>
      <c r="AX148" s="18">
        <f t="shared" si="300"/>
        <v>0</v>
      </c>
      <c r="AY148" s="18"/>
      <c r="AZ148" s="18">
        <f t="shared" si="300"/>
        <v>545108</v>
      </c>
      <c r="BA148" s="18">
        <f t="shared" si="300"/>
        <v>0</v>
      </c>
      <c r="BB148" s="18">
        <f t="shared" si="300"/>
        <v>0</v>
      </c>
      <c r="BC148" s="18">
        <f t="shared" si="300"/>
        <v>0</v>
      </c>
      <c r="BD148" s="18">
        <f t="shared" si="300"/>
        <v>0</v>
      </c>
      <c r="BE148" s="18">
        <f t="shared" si="300"/>
        <v>0</v>
      </c>
      <c r="BF148" s="18">
        <f t="shared" si="300"/>
        <v>0</v>
      </c>
      <c r="BG148" s="18">
        <f t="shared" si="300"/>
        <v>0</v>
      </c>
      <c r="BH148" s="18">
        <f t="shared" si="300"/>
        <v>0</v>
      </c>
      <c r="BI148" s="18">
        <f t="shared" si="300"/>
        <v>0</v>
      </c>
      <c r="BJ148" s="18">
        <f t="shared" ref="BJ148" si="301">SUM(BJ149:BJ150)</f>
        <v>0</v>
      </c>
      <c r="BK148" s="18">
        <f t="shared" si="300"/>
        <v>0</v>
      </c>
      <c r="BL148" s="18">
        <f t="shared" si="300"/>
        <v>0</v>
      </c>
      <c r="BM148" s="18">
        <f t="shared" ref="BM148" si="302">SUM(BM149:BM150)</f>
        <v>0</v>
      </c>
      <c r="BN148" s="18">
        <f t="shared" si="300"/>
        <v>0</v>
      </c>
      <c r="BO148" s="18">
        <f t="shared" si="300"/>
        <v>0</v>
      </c>
      <c r="BP148" s="18">
        <f t="shared" si="300"/>
        <v>0</v>
      </c>
      <c r="BQ148" s="18">
        <f t="shared" si="300"/>
        <v>0</v>
      </c>
      <c r="BR148" s="18">
        <f t="shared" si="300"/>
        <v>0</v>
      </c>
      <c r="BS148" s="18">
        <f t="shared" si="300"/>
        <v>0</v>
      </c>
      <c r="BT148" s="18">
        <f t="shared" si="300"/>
        <v>0</v>
      </c>
      <c r="BU148" s="18">
        <f t="shared" ref="BU148:CV148" si="303">SUM(BU149:BU150)</f>
        <v>0</v>
      </c>
      <c r="BV148" s="18">
        <f t="shared" si="303"/>
        <v>0</v>
      </c>
      <c r="BW148" s="18">
        <f t="shared" si="303"/>
        <v>0</v>
      </c>
      <c r="BX148" s="18">
        <f t="shared" si="303"/>
        <v>0</v>
      </c>
      <c r="BY148" s="18">
        <f t="shared" si="303"/>
        <v>0</v>
      </c>
      <c r="BZ148" s="18">
        <f t="shared" si="303"/>
        <v>0</v>
      </c>
      <c r="CA148" s="18">
        <f t="shared" si="303"/>
        <v>0</v>
      </c>
      <c r="CB148" s="18">
        <f t="shared" si="303"/>
        <v>0</v>
      </c>
      <c r="CC148" s="18">
        <f t="shared" si="303"/>
        <v>0</v>
      </c>
      <c r="CD148" s="18">
        <f t="shared" si="303"/>
        <v>0</v>
      </c>
      <c r="CE148" s="18">
        <f t="shared" si="303"/>
        <v>0</v>
      </c>
      <c r="CF148" s="18">
        <f t="shared" si="303"/>
        <v>0</v>
      </c>
      <c r="CG148" s="18">
        <f t="shared" ref="CG148:CH148" si="304">SUM(CG149:CG150)</f>
        <v>0</v>
      </c>
      <c r="CH148" s="18">
        <f t="shared" si="304"/>
        <v>0</v>
      </c>
      <c r="CI148" s="18">
        <f t="shared" si="303"/>
        <v>0</v>
      </c>
      <c r="CJ148" s="18">
        <f t="shared" ref="CJ148" si="305">SUM(CJ149:CJ150)</f>
        <v>0</v>
      </c>
      <c r="CK148" s="18">
        <f t="shared" si="303"/>
        <v>0</v>
      </c>
      <c r="CL148" s="18">
        <f t="shared" ref="CL148" si="306">SUM(CL149:CL150)</f>
        <v>0</v>
      </c>
      <c r="CM148" s="18">
        <f t="shared" si="303"/>
        <v>0</v>
      </c>
      <c r="CN148" s="18"/>
      <c r="CO148" s="18">
        <f t="shared" si="303"/>
        <v>0</v>
      </c>
      <c r="CP148" s="74"/>
      <c r="CQ148" s="74"/>
      <c r="CR148" s="74"/>
      <c r="CS148" s="18">
        <f t="shared" si="303"/>
        <v>0</v>
      </c>
      <c r="CT148" s="18">
        <f t="shared" si="303"/>
        <v>0</v>
      </c>
      <c r="CU148" s="18">
        <f t="shared" si="303"/>
        <v>0</v>
      </c>
      <c r="CV148" s="46">
        <f t="shared" si="303"/>
        <v>0</v>
      </c>
      <c r="CW148" s="57"/>
    </row>
    <row r="149" spans="1:101" ht="15.6" x14ac:dyDescent="0.3">
      <c r="A149" s="105" t="s">
        <v>1</v>
      </c>
      <c r="B149" s="21" t="s">
        <v>60</v>
      </c>
      <c r="C149" s="22" t="s">
        <v>219</v>
      </c>
      <c r="D149" s="19">
        <f>SUM(E149+BZ149+CS149)</f>
        <v>315147</v>
      </c>
      <c r="E149" s="19">
        <f>SUM(F149+BA149)</f>
        <v>315147</v>
      </c>
      <c r="F149" s="19">
        <f>SUM(G149+H149+I149+P149+S149+T149+U149+AE149+AD149)</f>
        <v>315147</v>
      </c>
      <c r="G149" s="19">
        <v>0</v>
      </c>
      <c r="H149" s="19">
        <v>0</v>
      </c>
      <c r="I149" s="19">
        <f t="shared" ref="I149:I219" si="307">SUM(J149:O149)</f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f t="shared" ref="P149:P219" si="308">SUM(Q149:R149)</f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ref="U149:U150" si="309">SUM(V149:AC149)</f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  <c r="AE149" s="19">
        <f>SUM(AF149:AZ149)</f>
        <v>315147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23">
        <v>315147</v>
      </c>
      <c r="BA149" s="19">
        <f>SUM(BB149+BF149+BI149+BK149+BN149)</f>
        <v>0</v>
      </c>
      <c r="BB149" s="19">
        <f>SUM(BC149:BE149)</f>
        <v>0</v>
      </c>
      <c r="BC149" s="19">
        <v>0</v>
      </c>
      <c r="BD149" s="19">
        <v>0</v>
      </c>
      <c r="BE149" s="19">
        <v>0</v>
      </c>
      <c r="BF149" s="19">
        <f>SUM(BH149:BH149)</f>
        <v>0</v>
      </c>
      <c r="BG149" s="19">
        <v>0</v>
      </c>
      <c r="BH149" s="19">
        <v>0</v>
      </c>
      <c r="BI149" s="19">
        <v>0</v>
      </c>
      <c r="BJ149" s="19">
        <v>0</v>
      </c>
      <c r="BK149" s="19">
        <f t="shared" ref="BK149:BK219" si="310">SUM(BL149)</f>
        <v>0</v>
      </c>
      <c r="BL149" s="19">
        <v>0</v>
      </c>
      <c r="BM149" s="19">
        <v>0</v>
      </c>
      <c r="BN149" s="19">
        <f>SUM(BO149:BY149)</f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f>SUM(CA149+CO149)</f>
        <v>0</v>
      </c>
      <c r="CA149" s="19">
        <f>SUM(CB149+CE149+CK149)</f>
        <v>0</v>
      </c>
      <c r="CB149" s="19">
        <f t="shared" ref="CB149:CB219" si="311">SUM(CC149:CD149)</f>
        <v>0</v>
      </c>
      <c r="CC149" s="19">
        <v>0</v>
      </c>
      <c r="CD149" s="19">
        <v>0</v>
      </c>
      <c r="CE149" s="19">
        <f t="shared" ref="CE149:CE150" si="312">SUM(CF149:CJ149)</f>
        <v>0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f>SUM(CL149:CN149)</f>
        <v>0</v>
      </c>
      <c r="CL149" s="19">
        <v>0</v>
      </c>
      <c r="CM149" s="19">
        <v>0</v>
      </c>
      <c r="CN149" s="19"/>
      <c r="CO149" s="19">
        <v>0</v>
      </c>
      <c r="CP149" s="75"/>
      <c r="CQ149" s="75"/>
      <c r="CR149" s="75"/>
      <c r="CS149" s="19">
        <f t="shared" ref="CS149:CS219" si="313">SUM(CT149)</f>
        <v>0</v>
      </c>
      <c r="CT149" s="19">
        <f t="shared" ref="CT149:CT219" si="314">SUM(CU149:CV149)</f>
        <v>0</v>
      </c>
      <c r="CU149" s="19">
        <v>0</v>
      </c>
      <c r="CV149" s="20">
        <v>0</v>
      </c>
      <c r="CW149" s="52"/>
    </row>
    <row r="150" spans="1:101" s="58" customFormat="1" ht="15.6" x14ac:dyDescent="0.3">
      <c r="A150" s="105" t="s">
        <v>1</v>
      </c>
      <c r="B150" s="21" t="s">
        <v>68</v>
      </c>
      <c r="C150" s="22" t="s">
        <v>220</v>
      </c>
      <c r="D150" s="19">
        <f>SUM(E150+BZ150+CS150)</f>
        <v>229961</v>
      </c>
      <c r="E150" s="19">
        <f>SUM(F150+BA150)</f>
        <v>229961</v>
      </c>
      <c r="F150" s="19">
        <f>SUM(G150+H150+I150+P150+S150+T150+U150+AE150+AD150)</f>
        <v>229961</v>
      </c>
      <c r="G150" s="19">
        <v>0</v>
      </c>
      <c r="H150" s="19">
        <v>0</v>
      </c>
      <c r="I150" s="19">
        <f t="shared" si="307"/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f t="shared" si="308"/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f t="shared" si="309"/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f>SUM(AF150:AZ150)</f>
        <v>229961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23">
        <v>229961</v>
      </c>
      <c r="BA150" s="19">
        <f>SUM(BB150+BF150+BI150+BK150+BN150)</f>
        <v>0</v>
      </c>
      <c r="BB150" s="19">
        <f>SUM(BC150:BE150)</f>
        <v>0</v>
      </c>
      <c r="BC150" s="19">
        <v>0</v>
      </c>
      <c r="BD150" s="19">
        <v>0</v>
      </c>
      <c r="BE150" s="19">
        <v>0</v>
      </c>
      <c r="BF150" s="19">
        <f>SUM(BH150:BH150)</f>
        <v>0</v>
      </c>
      <c r="BG150" s="19">
        <v>0</v>
      </c>
      <c r="BH150" s="19">
        <v>0</v>
      </c>
      <c r="BI150" s="19">
        <v>0</v>
      </c>
      <c r="BJ150" s="19">
        <v>0</v>
      </c>
      <c r="BK150" s="19">
        <f t="shared" si="310"/>
        <v>0</v>
      </c>
      <c r="BL150" s="19">
        <v>0</v>
      </c>
      <c r="BM150" s="19">
        <v>0</v>
      </c>
      <c r="BN150" s="19">
        <f>SUM(BO150:BY150)</f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0</v>
      </c>
      <c r="BW150" s="19">
        <v>0</v>
      </c>
      <c r="BX150" s="19">
        <v>0</v>
      </c>
      <c r="BY150" s="19">
        <v>0</v>
      </c>
      <c r="BZ150" s="19">
        <f>SUM(CA150+CO150)</f>
        <v>0</v>
      </c>
      <c r="CA150" s="19">
        <f>SUM(CB150+CE150+CK150)</f>
        <v>0</v>
      </c>
      <c r="CB150" s="19">
        <f t="shared" si="311"/>
        <v>0</v>
      </c>
      <c r="CC150" s="19">
        <v>0</v>
      </c>
      <c r="CD150" s="19">
        <v>0</v>
      </c>
      <c r="CE150" s="19">
        <f t="shared" si="312"/>
        <v>0</v>
      </c>
      <c r="CF150" s="19">
        <v>0</v>
      </c>
      <c r="CG150" s="19">
        <v>0</v>
      </c>
      <c r="CH150" s="19">
        <v>0</v>
      </c>
      <c r="CI150" s="19">
        <v>0</v>
      </c>
      <c r="CJ150" s="19">
        <v>0</v>
      </c>
      <c r="CK150" s="19">
        <f>SUM(CL150:CN150)</f>
        <v>0</v>
      </c>
      <c r="CL150" s="19">
        <v>0</v>
      </c>
      <c r="CM150" s="19">
        <v>0</v>
      </c>
      <c r="CN150" s="19"/>
      <c r="CO150" s="19">
        <v>0</v>
      </c>
      <c r="CP150" s="75"/>
      <c r="CQ150" s="75"/>
      <c r="CR150" s="75"/>
      <c r="CS150" s="19">
        <f t="shared" si="313"/>
        <v>0</v>
      </c>
      <c r="CT150" s="19">
        <f t="shared" si="314"/>
        <v>0</v>
      </c>
      <c r="CU150" s="19">
        <v>0</v>
      </c>
      <c r="CV150" s="20">
        <v>0</v>
      </c>
      <c r="CW150" s="52"/>
    </row>
    <row r="151" spans="1:101" ht="31.2" x14ac:dyDescent="0.3">
      <c r="A151" s="104" t="s">
        <v>221</v>
      </c>
      <c r="B151" s="16" t="s">
        <v>1</v>
      </c>
      <c r="C151" s="17" t="s">
        <v>529</v>
      </c>
      <c r="D151" s="18">
        <f t="shared" ref="D151:AS151" si="315">SUM(D152:D156)</f>
        <v>13868354</v>
      </c>
      <c r="E151" s="18">
        <f t="shared" si="315"/>
        <v>13385459</v>
      </c>
      <c r="F151" s="18">
        <f t="shared" si="315"/>
        <v>12877955</v>
      </c>
      <c r="G151" s="18">
        <f t="shared" si="315"/>
        <v>8686769</v>
      </c>
      <c r="H151" s="18">
        <f t="shared" si="315"/>
        <v>2049919</v>
      </c>
      <c r="I151" s="18">
        <f t="shared" si="315"/>
        <v>761673</v>
      </c>
      <c r="J151" s="18">
        <f t="shared" si="315"/>
        <v>17702</v>
      </c>
      <c r="K151" s="18">
        <f t="shared" si="315"/>
        <v>70000</v>
      </c>
      <c r="L151" s="18">
        <f t="shared" si="315"/>
        <v>0</v>
      </c>
      <c r="M151" s="18">
        <f t="shared" si="315"/>
        <v>0</v>
      </c>
      <c r="N151" s="18">
        <f t="shared" si="315"/>
        <v>475635</v>
      </c>
      <c r="O151" s="18">
        <f t="shared" si="315"/>
        <v>198336</v>
      </c>
      <c r="P151" s="18">
        <f t="shared" si="315"/>
        <v>0</v>
      </c>
      <c r="Q151" s="18">
        <f t="shared" si="315"/>
        <v>0</v>
      </c>
      <c r="R151" s="18">
        <f t="shared" si="315"/>
        <v>0</v>
      </c>
      <c r="S151" s="18">
        <f t="shared" si="315"/>
        <v>0</v>
      </c>
      <c r="T151" s="18">
        <f t="shared" si="315"/>
        <v>63322</v>
      </c>
      <c r="U151" s="18">
        <f t="shared" si="315"/>
        <v>279015</v>
      </c>
      <c r="V151" s="18">
        <f t="shared" si="315"/>
        <v>5000</v>
      </c>
      <c r="W151" s="18">
        <f t="shared" si="315"/>
        <v>182779</v>
      </c>
      <c r="X151" s="18">
        <f t="shared" si="315"/>
        <v>64047</v>
      </c>
      <c r="Y151" s="18">
        <f t="shared" si="315"/>
        <v>27189</v>
      </c>
      <c r="Z151" s="18">
        <f t="shared" si="315"/>
        <v>0</v>
      </c>
      <c r="AA151" s="18">
        <f t="shared" si="315"/>
        <v>0</v>
      </c>
      <c r="AB151" s="18">
        <f t="shared" si="315"/>
        <v>0</v>
      </c>
      <c r="AC151" s="18">
        <f t="shared" si="315"/>
        <v>0</v>
      </c>
      <c r="AD151" s="18">
        <f t="shared" si="315"/>
        <v>0</v>
      </c>
      <c r="AE151" s="18">
        <f t="shared" si="315"/>
        <v>1037257</v>
      </c>
      <c r="AF151" s="18">
        <f t="shared" si="315"/>
        <v>0</v>
      </c>
      <c r="AG151" s="18">
        <f t="shared" si="315"/>
        <v>0</v>
      </c>
      <c r="AH151" s="18">
        <f t="shared" si="315"/>
        <v>0</v>
      </c>
      <c r="AI151" s="18">
        <f t="shared" si="315"/>
        <v>0</v>
      </c>
      <c r="AJ151" s="18">
        <f t="shared" si="315"/>
        <v>0</v>
      </c>
      <c r="AK151" s="18">
        <f t="shared" si="315"/>
        <v>0</v>
      </c>
      <c r="AL151" s="18">
        <f t="shared" si="315"/>
        <v>0</v>
      </c>
      <c r="AM151" s="18">
        <f t="shared" si="315"/>
        <v>430</v>
      </c>
      <c r="AN151" s="18">
        <f t="shared" si="315"/>
        <v>2414</v>
      </c>
      <c r="AO151" s="18">
        <f t="shared" si="315"/>
        <v>0</v>
      </c>
      <c r="AP151" s="18">
        <f t="shared" si="315"/>
        <v>0</v>
      </c>
      <c r="AQ151" s="18">
        <f t="shared" si="315"/>
        <v>0</v>
      </c>
      <c r="AR151" s="18">
        <f t="shared" si="315"/>
        <v>125448</v>
      </c>
      <c r="AS151" s="18">
        <f t="shared" si="315"/>
        <v>24000</v>
      </c>
      <c r="AT151" s="18"/>
      <c r="AU151" s="18"/>
      <c r="AV151" s="18">
        <f>SUM(AV152:AV156)</f>
        <v>0</v>
      </c>
      <c r="AW151" s="18">
        <f>SUM(AW152:AW156)</f>
        <v>0</v>
      </c>
      <c r="AX151" s="18">
        <f>SUM(AX152:AX156)</f>
        <v>0</v>
      </c>
      <c r="AY151" s="18"/>
      <c r="AZ151" s="18">
        <f t="shared" ref="AZ151:CM151" si="316">SUM(AZ152:AZ156)</f>
        <v>884965</v>
      </c>
      <c r="BA151" s="18">
        <f t="shared" si="316"/>
        <v>507504</v>
      </c>
      <c r="BB151" s="18">
        <f t="shared" si="316"/>
        <v>0</v>
      </c>
      <c r="BC151" s="18">
        <f t="shared" si="316"/>
        <v>0</v>
      </c>
      <c r="BD151" s="18">
        <f t="shared" si="316"/>
        <v>0</v>
      </c>
      <c r="BE151" s="18">
        <f t="shared" si="316"/>
        <v>0</v>
      </c>
      <c r="BF151" s="18">
        <f t="shared" si="316"/>
        <v>0</v>
      </c>
      <c r="BG151" s="18">
        <f t="shared" si="316"/>
        <v>0</v>
      </c>
      <c r="BH151" s="18">
        <f t="shared" si="316"/>
        <v>0</v>
      </c>
      <c r="BI151" s="18">
        <f t="shared" si="316"/>
        <v>0</v>
      </c>
      <c r="BJ151" s="18">
        <f t="shared" ref="BJ151" si="317">SUM(BJ152:BJ156)</f>
        <v>0</v>
      </c>
      <c r="BK151" s="18">
        <f t="shared" si="316"/>
        <v>0</v>
      </c>
      <c r="BL151" s="18">
        <f t="shared" si="316"/>
        <v>0</v>
      </c>
      <c r="BM151" s="18">
        <f t="shared" si="316"/>
        <v>0</v>
      </c>
      <c r="BN151" s="18">
        <f t="shared" si="316"/>
        <v>507504</v>
      </c>
      <c r="BO151" s="18">
        <f t="shared" si="316"/>
        <v>0</v>
      </c>
      <c r="BP151" s="18">
        <f t="shared" si="316"/>
        <v>0</v>
      </c>
      <c r="BQ151" s="18">
        <f t="shared" si="316"/>
        <v>507504</v>
      </c>
      <c r="BR151" s="18">
        <f t="shared" si="316"/>
        <v>0</v>
      </c>
      <c r="BS151" s="18">
        <f t="shared" si="316"/>
        <v>0</v>
      </c>
      <c r="BT151" s="18">
        <f t="shared" si="316"/>
        <v>0</v>
      </c>
      <c r="BU151" s="18">
        <f t="shared" si="316"/>
        <v>0</v>
      </c>
      <c r="BV151" s="18">
        <f t="shared" si="316"/>
        <v>0</v>
      </c>
      <c r="BW151" s="18">
        <f t="shared" si="316"/>
        <v>0</v>
      </c>
      <c r="BX151" s="18">
        <f t="shared" si="316"/>
        <v>0</v>
      </c>
      <c r="BY151" s="18">
        <f t="shared" si="316"/>
        <v>0</v>
      </c>
      <c r="BZ151" s="18">
        <f t="shared" si="316"/>
        <v>482895</v>
      </c>
      <c r="CA151" s="18">
        <f t="shared" si="316"/>
        <v>482895</v>
      </c>
      <c r="CB151" s="18">
        <f t="shared" si="316"/>
        <v>482895</v>
      </c>
      <c r="CC151" s="18">
        <f t="shared" si="316"/>
        <v>0</v>
      </c>
      <c r="CD151" s="18">
        <f t="shared" si="316"/>
        <v>482895</v>
      </c>
      <c r="CE151" s="18">
        <f t="shared" si="316"/>
        <v>0</v>
      </c>
      <c r="CF151" s="18">
        <f t="shared" si="316"/>
        <v>0</v>
      </c>
      <c r="CG151" s="18">
        <f t="shared" si="316"/>
        <v>0</v>
      </c>
      <c r="CH151" s="18">
        <f t="shared" si="316"/>
        <v>0</v>
      </c>
      <c r="CI151" s="18">
        <f t="shared" si="316"/>
        <v>0</v>
      </c>
      <c r="CJ151" s="18">
        <f t="shared" si="316"/>
        <v>0</v>
      </c>
      <c r="CK151" s="18">
        <f t="shared" si="316"/>
        <v>0</v>
      </c>
      <c r="CL151" s="18">
        <f t="shared" si="316"/>
        <v>0</v>
      </c>
      <c r="CM151" s="18">
        <f t="shared" si="316"/>
        <v>0</v>
      </c>
      <c r="CN151" s="18"/>
      <c r="CO151" s="18">
        <f>SUM(CO152:CO156)</f>
        <v>0</v>
      </c>
      <c r="CP151" s="74"/>
      <c r="CQ151" s="74"/>
      <c r="CR151" s="74"/>
      <c r="CS151" s="18">
        <f>SUM(CS152:CS156)</f>
        <v>0</v>
      </c>
      <c r="CT151" s="18">
        <f>SUM(CT152:CT156)</f>
        <v>0</v>
      </c>
      <c r="CU151" s="18">
        <f>SUM(CU152:CU156)</f>
        <v>0</v>
      </c>
      <c r="CV151" s="46">
        <f>SUM(CV152:CV156)</f>
        <v>0</v>
      </c>
      <c r="CW151" s="57"/>
    </row>
    <row r="152" spans="1:101" ht="15.6" x14ac:dyDescent="0.3">
      <c r="A152" s="105" t="s">
        <v>1</v>
      </c>
      <c r="B152" s="21" t="s">
        <v>56</v>
      </c>
      <c r="C152" s="22" t="s">
        <v>501</v>
      </c>
      <c r="D152" s="19">
        <f>SUM(E152+BZ152+CS152)</f>
        <v>4718925</v>
      </c>
      <c r="E152" s="19">
        <f>SUM(F152+BA152)</f>
        <v>4718925</v>
      </c>
      <c r="F152" s="19">
        <f t="shared" ref="F152:F156" si="318">SUM(G152+H152+I152+P152+S152+T152+U152+AE152+AD152)</f>
        <v>4211421</v>
      </c>
      <c r="G152" s="23">
        <v>3059672</v>
      </c>
      <c r="H152" s="23">
        <v>733911</v>
      </c>
      <c r="I152" s="19">
        <f t="shared" si="307"/>
        <v>134524</v>
      </c>
      <c r="J152" s="23">
        <v>0</v>
      </c>
      <c r="K152" s="23">
        <v>0</v>
      </c>
      <c r="L152" s="23">
        <v>0</v>
      </c>
      <c r="M152" s="23">
        <v>0</v>
      </c>
      <c r="N152" s="23">
        <v>120589</v>
      </c>
      <c r="O152" s="23">
        <v>13935</v>
      </c>
      <c r="P152" s="19">
        <f t="shared" si="308"/>
        <v>0</v>
      </c>
      <c r="Q152" s="23"/>
      <c r="R152" s="23"/>
      <c r="S152" s="23"/>
      <c r="T152" s="23">
        <v>40833</v>
      </c>
      <c r="U152" s="19">
        <f t="shared" ref="U152:U156" si="319">SUM(V152:AC152)</f>
        <v>155794</v>
      </c>
      <c r="V152" s="23">
        <v>5000</v>
      </c>
      <c r="W152" s="23">
        <v>93686</v>
      </c>
      <c r="X152" s="23">
        <v>33577</v>
      </c>
      <c r="Y152" s="23">
        <v>23531</v>
      </c>
      <c r="Z152" s="23">
        <v>0</v>
      </c>
      <c r="AA152" s="23">
        <v>0</v>
      </c>
      <c r="AB152" s="23">
        <v>0</v>
      </c>
      <c r="AC152" s="23">
        <v>0</v>
      </c>
      <c r="AD152" s="23">
        <v>0</v>
      </c>
      <c r="AE152" s="19">
        <f>SUM(AF152:AZ152)</f>
        <v>86687</v>
      </c>
      <c r="AF152" s="19">
        <v>0</v>
      </c>
      <c r="AG152" s="19">
        <v>0</v>
      </c>
      <c r="AH152" s="23">
        <v>0</v>
      </c>
      <c r="AI152" s="23">
        <v>0</v>
      </c>
      <c r="AJ152" s="23">
        <v>0</v>
      </c>
      <c r="AK152" s="23">
        <v>0</v>
      </c>
      <c r="AL152" s="23">
        <v>0</v>
      </c>
      <c r="AM152" s="23">
        <v>0</v>
      </c>
      <c r="AN152" s="23">
        <v>0</v>
      </c>
      <c r="AO152" s="23">
        <v>0</v>
      </c>
      <c r="AP152" s="23">
        <v>0</v>
      </c>
      <c r="AQ152" s="23">
        <v>0</v>
      </c>
      <c r="AR152" s="23">
        <v>60425</v>
      </c>
      <c r="AS152" s="23">
        <v>24000</v>
      </c>
      <c r="AT152" s="23">
        <v>0</v>
      </c>
      <c r="AU152" s="23">
        <v>0</v>
      </c>
      <c r="AV152" s="23">
        <v>0</v>
      </c>
      <c r="AW152" s="23">
        <v>0</v>
      </c>
      <c r="AX152" s="23">
        <v>0</v>
      </c>
      <c r="AY152" s="23">
        <v>0</v>
      </c>
      <c r="AZ152" s="23">
        <v>2262</v>
      </c>
      <c r="BA152" s="19">
        <f>SUM(BB152+BF152+BI152+BK152+BN152)</f>
        <v>507504</v>
      </c>
      <c r="BB152" s="19">
        <f t="shared" ref="BB152:BB156" si="320">SUM(BC152:BE152)</f>
        <v>0</v>
      </c>
      <c r="BC152" s="19">
        <v>0</v>
      </c>
      <c r="BD152" s="19">
        <v>0</v>
      </c>
      <c r="BE152" s="19">
        <v>0</v>
      </c>
      <c r="BF152" s="19">
        <f t="shared" ref="BF152:BF156" si="321">SUM(BH152:BH152)</f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f t="shared" si="310"/>
        <v>0</v>
      </c>
      <c r="BL152" s="19">
        <v>0</v>
      </c>
      <c r="BM152" s="19">
        <v>0</v>
      </c>
      <c r="BN152" s="19">
        <f t="shared" ref="BN152:BN156" si="322">SUM(BO152:BY152)</f>
        <v>507504</v>
      </c>
      <c r="BO152" s="19">
        <v>0</v>
      </c>
      <c r="BP152" s="19">
        <v>0</v>
      </c>
      <c r="BQ152" s="23">
        <v>507504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f>SUM(CA152+CO152)</f>
        <v>0</v>
      </c>
      <c r="CA152" s="19">
        <f>SUM(CB152+CE152+CK152)</f>
        <v>0</v>
      </c>
      <c r="CB152" s="19">
        <f t="shared" si="311"/>
        <v>0</v>
      </c>
      <c r="CC152" s="19">
        <v>0</v>
      </c>
      <c r="CD152" s="23"/>
      <c r="CE152" s="19">
        <f t="shared" ref="CE152:CE156" si="323">SUM(CF152:CJ152)</f>
        <v>0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f>SUM(CL152:CN152)</f>
        <v>0</v>
      </c>
      <c r="CL152" s="19">
        <v>0</v>
      </c>
      <c r="CM152" s="19">
        <v>0</v>
      </c>
      <c r="CN152" s="19"/>
      <c r="CO152" s="19">
        <v>0</v>
      </c>
      <c r="CP152" s="75"/>
      <c r="CQ152" s="75"/>
      <c r="CR152" s="75"/>
      <c r="CS152" s="19">
        <f t="shared" si="313"/>
        <v>0</v>
      </c>
      <c r="CT152" s="19">
        <f t="shared" si="314"/>
        <v>0</v>
      </c>
      <c r="CU152" s="19">
        <v>0</v>
      </c>
      <c r="CV152" s="20">
        <v>0</v>
      </c>
      <c r="CW152" s="52"/>
    </row>
    <row r="153" spans="1:101" ht="15.6" x14ac:dyDescent="0.3">
      <c r="A153" s="105" t="s">
        <v>1</v>
      </c>
      <c r="B153" s="21" t="s">
        <v>68</v>
      </c>
      <c r="C153" s="22" t="s">
        <v>222</v>
      </c>
      <c r="D153" s="19">
        <f>SUM(E153+BZ153+CS153)</f>
        <v>5300851</v>
      </c>
      <c r="E153" s="19">
        <f>SUM(F153+BA153)</f>
        <v>4832470</v>
      </c>
      <c r="F153" s="19">
        <f t="shared" si="318"/>
        <v>4832470</v>
      </c>
      <c r="G153" s="23">
        <v>3172068</v>
      </c>
      <c r="H153" s="23">
        <v>739523</v>
      </c>
      <c r="I153" s="19">
        <f>SUM(J153:O153)</f>
        <v>597776</v>
      </c>
      <c r="J153" s="23">
        <v>9000</v>
      </c>
      <c r="K153" s="23">
        <v>70000</v>
      </c>
      <c r="L153" s="23">
        <v>0</v>
      </c>
      <c r="M153" s="23">
        <v>0</v>
      </c>
      <c r="N153" s="23">
        <v>355046</v>
      </c>
      <c r="O153" s="23">
        <v>163730</v>
      </c>
      <c r="P153" s="19">
        <f>SUM(Q153:R153)</f>
        <v>0</v>
      </c>
      <c r="Q153" s="23"/>
      <c r="R153" s="23"/>
      <c r="S153" s="23"/>
      <c r="T153" s="23">
        <v>17015</v>
      </c>
      <c r="U153" s="19">
        <f t="shared" si="319"/>
        <v>123221</v>
      </c>
      <c r="V153" s="23">
        <v>0</v>
      </c>
      <c r="W153" s="23">
        <v>89093</v>
      </c>
      <c r="X153" s="23">
        <v>30470</v>
      </c>
      <c r="Y153" s="23">
        <v>3658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19">
        <f>SUM(AF153:AZ153)</f>
        <v>182867</v>
      </c>
      <c r="AF153" s="19">
        <v>0</v>
      </c>
      <c r="AG153" s="19">
        <v>0</v>
      </c>
      <c r="AH153" s="23">
        <v>0</v>
      </c>
      <c r="AI153" s="23"/>
      <c r="AJ153" s="23">
        <v>0</v>
      </c>
      <c r="AK153" s="23">
        <v>0</v>
      </c>
      <c r="AL153" s="23">
        <v>0</v>
      </c>
      <c r="AM153" s="23">
        <v>430</v>
      </c>
      <c r="AN153" s="23">
        <v>2414</v>
      </c>
      <c r="AO153" s="23">
        <v>0</v>
      </c>
      <c r="AP153" s="23">
        <v>0</v>
      </c>
      <c r="AQ153" s="23">
        <v>0</v>
      </c>
      <c r="AR153" s="23">
        <v>65023</v>
      </c>
      <c r="AS153" s="23">
        <v>0</v>
      </c>
      <c r="AT153" s="23">
        <v>0</v>
      </c>
      <c r="AU153" s="23">
        <v>0</v>
      </c>
      <c r="AV153" s="23">
        <v>0</v>
      </c>
      <c r="AW153" s="23">
        <v>0</v>
      </c>
      <c r="AX153" s="23">
        <v>0</v>
      </c>
      <c r="AY153" s="23">
        <v>0</v>
      </c>
      <c r="AZ153" s="23">
        <v>115000</v>
      </c>
      <c r="BA153" s="19">
        <f>SUM(BB153+BF153+BI153+BK153+BN153)</f>
        <v>0</v>
      </c>
      <c r="BB153" s="19">
        <f t="shared" si="320"/>
        <v>0</v>
      </c>
      <c r="BC153" s="19">
        <v>0</v>
      </c>
      <c r="BD153" s="19">
        <v>0</v>
      </c>
      <c r="BE153" s="19">
        <v>0</v>
      </c>
      <c r="BF153" s="19">
        <f t="shared" si="321"/>
        <v>0</v>
      </c>
      <c r="BG153" s="19">
        <v>0</v>
      </c>
      <c r="BH153" s="19">
        <v>0</v>
      </c>
      <c r="BI153" s="19">
        <v>0</v>
      </c>
      <c r="BJ153" s="19">
        <v>0</v>
      </c>
      <c r="BK153" s="19">
        <f>SUM(BL153)</f>
        <v>0</v>
      </c>
      <c r="BL153" s="19">
        <v>0</v>
      </c>
      <c r="BM153" s="19">
        <v>0</v>
      </c>
      <c r="BN153" s="19">
        <f t="shared" si="322"/>
        <v>0</v>
      </c>
      <c r="BO153" s="19">
        <v>0</v>
      </c>
      <c r="BP153" s="19">
        <v>0</v>
      </c>
      <c r="BQ153" s="19">
        <v>0</v>
      </c>
      <c r="BR153" s="19">
        <v>0</v>
      </c>
      <c r="BS153" s="19">
        <v>0</v>
      </c>
      <c r="BT153" s="19">
        <v>0</v>
      </c>
      <c r="BU153" s="19">
        <v>0</v>
      </c>
      <c r="BV153" s="19">
        <v>0</v>
      </c>
      <c r="BW153" s="19">
        <v>0</v>
      </c>
      <c r="BX153" s="19">
        <v>0</v>
      </c>
      <c r="BY153" s="19">
        <v>0</v>
      </c>
      <c r="BZ153" s="19">
        <f>SUM(CA153+CO153)</f>
        <v>468381</v>
      </c>
      <c r="CA153" s="19">
        <f>SUM(CB153+CE153+CK153)</f>
        <v>468381</v>
      </c>
      <c r="CB153" s="19">
        <f>SUM(CC153:CD153)</f>
        <v>468381</v>
      </c>
      <c r="CC153" s="19">
        <v>0</v>
      </c>
      <c r="CD153" s="23">
        <v>468381</v>
      </c>
      <c r="CE153" s="19">
        <f t="shared" si="323"/>
        <v>0</v>
      </c>
      <c r="CF153" s="19">
        <v>0</v>
      </c>
      <c r="CG153" s="19">
        <v>0</v>
      </c>
      <c r="CH153" s="19">
        <v>0</v>
      </c>
      <c r="CI153" s="19">
        <v>0</v>
      </c>
      <c r="CJ153" s="19">
        <v>0</v>
      </c>
      <c r="CK153" s="19">
        <f>SUM(CL153:CN153)</f>
        <v>0</v>
      </c>
      <c r="CL153" s="19">
        <v>0</v>
      </c>
      <c r="CM153" s="19">
        <v>0</v>
      </c>
      <c r="CN153" s="19"/>
      <c r="CO153" s="19">
        <v>0</v>
      </c>
      <c r="CP153" s="75"/>
      <c r="CQ153" s="75"/>
      <c r="CR153" s="75"/>
      <c r="CS153" s="19">
        <f>SUM(CT153)</f>
        <v>0</v>
      </c>
      <c r="CT153" s="19">
        <f>SUM(CU153:CV153)</f>
        <v>0</v>
      </c>
      <c r="CU153" s="19">
        <v>0</v>
      </c>
      <c r="CV153" s="20">
        <v>0</v>
      </c>
      <c r="CW153" s="52"/>
    </row>
    <row r="154" spans="1:101" ht="15.6" x14ac:dyDescent="0.3">
      <c r="A154" s="105" t="s">
        <v>1</v>
      </c>
      <c r="B154" s="21" t="s">
        <v>68</v>
      </c>
      <c r="C154" s="22" t="s">
        <v>223</v>
      </c>
      <c r="D154" s="19">
        <f>SUM(E154+BZ154+CS154)</f>
        <v>3016853</v>
      </c>
      <c r="E154" s="19">
        <f>SUM(F154+BA154)</f>
        <v>3016853</v>
      </c>
      <c r="F154" s="19">
        <f t="shared" si="318"/>
        <v>3016853</v>
      </c>
      <c r="G154" s="23">
        <v>2244413</v>
      </c>
      <c r="H154" s="23">
        <v>523830</v>
      </c>
      <c r="I154" s="19">
        <f t="shared" si="307"/>
        <v>23136</v>
      </c>
      <c r="J154" s="23">
        <v>8702</v>
      </c>
      <c r="K154" s="23">
        <v>0</v>
      </c>
      <c r="L154" s="23">
        <v>0</v>
      </c>
      <c r="M154" s="23">
        <v>0</v>
      </c>
      <c r="N154" s="23">
        <v>0</v>
      </c>
      <c r="O154" s="23">
        <v>14434</v>
      </c>
      <c r="P154" s="19">
        <f t="shared" si="308"/>
        <v>0</v>
      </c>
      <c r="Q154" s="23"/>
      <c r="R154" s="23"/>
      <c r="S154" s="23"/>
      <c r="T154" s="23">
        <v>5474</v>
      </c>
      <c r="U154" s="19">
        <f t="shared" si="319"/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19">
        <f>SUM(AF154:AZ154)</f>
        <v>220000</v>
      </c>
      <c r="AF154" s="19">
        <v>0</v>
      </c>
      <c r="AG154" s="19">
        <v>0</v>
      </c>
      <c r="AH154" s="23"/>
      <c r="AI154" s="23">
        <v>0</v>
      </c>
      <c r="AJ154" s="23">
        <v>0</v>
      </c>
      <c r="AK154" s="23">
        <v>0</v>
      </c>
      <c r="AL154" s="23">
        <v>0</v>
      </c>
      <c r="AM154" s="23">
        <v>0</v>
      </c>
      <c r="AN154" s="23">
        <v>0</v>
      </c>
      <c r="AO154" s="23">
        <v>0</v>
      </c>
      <c r="AP154" s="23">
        <v>0</v>
      </c>
      <c r="AQ154" s="23">
        <v>0</v>
      </c>
      <c r="AR154" s="23">
        <v>0</v>
      </c>
      <c r="AS154" s="23">
        <v>0</v>
      </c>
      <c r="AT154" s="23">
        <v>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v>220000</v>
      </c>
      <c r="BA154" s="19">
        <f>SUM(BB154+BF154+BI154+BK154+BN154)</f>
        <v>0</v>
      </c>
      <c r="BB154" s="19">
        <f t="shared" si="320"/>
        <v>0</v>
      </c>
      <c r="BC154" s="19">
        <v>0</v>
      </c>
      <c r="BD154" s="19">
        <v>0</v>
      </c>
      <c r="BE154" s="19">
        <v>0</v>
      </c>
      <c r="BF154" s="19">
        <f t="shared" si="321"/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f t="shared" si="310"/>
        <v>0</v>
      </c>
      <c r="BL154" s="19">
        <v>0</v>
      </c>
      <c r="BM154" s="19">
        <v>0</v>
      </c>
      <c r="BN154" s="19">
        <f t="shared" si="322"/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f>SUM(CA154+CO154)</f>
        <v>0</v>
      </c>
      <c r="CA154" s="19">
        <f>SUM(CB154+CE154+CK154)</f>
        <v>0</v>
      </c>
      <c r="CB154" s="19">
        <f t="shared" si="311"/>
        <v>0</v>
      </c>
      <c r="CC154" s="19">
        <v>0</v>
      </c>
      <c r="CD154" s="23">
        <v>0</v>
      </c>
      <c r="CE154" s="19">
        <f t="shared" si="323"/>
        <v>0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f>SUM(CL154:CN154)</f>
        <v>0</v>
      </c>
      <c r="CL154" s="19">
        <v>0</v>
      </c>
      <c r="CM154" s="19">
        <v>0</v>
      </c>
      <c r="CN154" s="19"/>
      <c r="CO154" s="19">
        <v>0</v>
      </c>
      <c r="CP154" s="75"/>
      <c r="CQ154" s="75"/>
      <c r="CR154" s="75"/>
      <c r="CS154" s="19">
        <f t="shared" si="313"/>
        <v>0</v>
      </c>
      <c r="CT154" s="19">
        <f t="shared" si="314"/>
        <v>0</v>
      </c>
      <c r="CU154" s="19">
        <v>0</v>
      </c>
      <c r="CV154" s="20">
        <v>0</v>
      </c>
      <c r="CW154" s="52"/>
    </row>
    <row r="155" spans="1:101" ht="15.6" x14ac:dyDescent="0.3">
      <c r="A155" s="105" t="s">
        <v>1</v>
      </c>
      <c r="B155" s="21" t="s">
        <v>70</v>
      </c>
      <c r="C155" s="22" t="s">
        <v>449</v>
      </c>
      <c r="D155" s="19">
        <f>SUM(E155+BZ155+CS155)</f>
        <v>284022</v>
      </c>
      <c r="E155" s="19">
        <f>SUM(F155+BA155)</f>
        <v>269508</v>
      </c>
      <c r="F155" s="19">
        <f t="shared" si="318"/>
        <v>269508</v>
      </c>
      <c r="G155" s="23">
        <v>210616</v>
      </c>
      <c r="H155" s="23">
        <v>52655</v>
      </c>
      <c r="I155" s="19">
        <f>SUM(J155:O155)</f>
        <v>6237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6237</v>
      </c>
      <c r="P155" s="19">
        <f>SUM(Q155:R155)</f>
        <v>0</v>
      </c>
      <c r="Q155" s="23">
        <v>0</v>
      </c>
      <c r="R155" s="23">
        <v>0</v>
      </c>
      <c r="S155" s="23">
        <v>0</v>
      </c>
      <c r="T155" s="23">
        <v>0</v>
      </c>
      <c r="U155" s="19">
        <f t="shared" si="319"/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19">
        <f>SUM(AF155:AZ155)</f>
        <v>0</v>
      </c>
      <c r="AF155" s="19">
        <v>0</v>
      </c>
      <c r="AG155" s="19">
        <v>0</v>
      </c>
      <c r="AH155" s="23">
        <v>0</v>
      </c>
      <c r="AI155" s="23">
        <v>0</v>
      </c>
      <c r="AJ155" s="23">
        <v>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v>0</v>
      </c>
      <c r="AQ155" s="23">
        <v>0</v>
      </c>
      <c r="AR155" s="23">
        <v>0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0</v>
      </c>
      <c r="BA155" s="19">
        <f>SUM(BB155+BF155+BI155+BK155+BN155)</f>
        <v>0</v>
      </c>
      <c r="BB155" s="19">
        <f>SUM(BC155:BE155)</f>
        <v>0</v>
      </c>
      <c r="BC155" s="19">
        <v>0</v>
      </c>
      <c r="BD155" s="19">
        <v>0</v>
      </c>
      <c r="BE155" s="19">
        <v>0</v>
      </c>
      <c r="BF155" s="19">
        <f t="shared" si="321"/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f>SUM(BL155)</f>
        <v>0</v>
      </c>
      <c r="BL155" s="19">
        <v>0</v>
      </c>
      <c r="BM155" s="19">
        <v>0</v>
      </c>
      <c r="BN155" s="19">
        <f t="shared" si="322"/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f>SUM(CA155+CO155)</f>
        <v>14514</v>
      </c>
      <c r="CA155" s="19">
        <f>SUM(CB155+CE155+CK155)</f>
        <v>14514</v>
      </c>
      <c r="CB155" s="19">
        <f>SUM(CC155:CD155)</f>
        <v>14514</v>
      </c>
      <c r="CC155" s="19">
        <v>0</v>
      </c>
      <c r="CD155" s="23">
        <v>14514</v>
      </c>
      <c r="CE155" s="19">
        <f t="shared" si="323"/>
        <v>0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f>SUM(CL155:CN155)</f>
        <v>0</v>
      </c>
      <c r="CL155" s="19">
        <v>0</v>
      </c>
      <c r="CM155" s="19">
        <v>0</v>
      </c>
      <c r="CN155" s="19"/>
      <c r="CO155" s="19">
        <v>0</v>
      </c>
      <c r="CP155" s="75"/>
      <c r="CQ155" s="75"/>
      <c r="CR155" s="75"/>
      <c r="CS155" s="19">
        <f>SUM(CT155)</f>
        <v>0</v>
      </c>
      <c r="CT155" s="19">
        <f>SUM(CU155:CV155)</f>
        <v>0</v>
      </c>
      <c r="CU155" s="19">
        <v>0</v>
      </c>
      <c r="CV155" s="20">
        <v>0</v>
      </c>
      <c r="CW155" s="52"/>
    </row>
    <row r="156" spans="1:101" s="58" customFormat="1" ht="31.2" x14ac:dyDescent="0.3">
      <c r="A156" s="105" t="s">
        <v>1</v>
      </c>
      <c r="B156" s="21" t="s">
        <v>70</v>
      </c>
      <c r="C156" s="22" t="s">
        <v>484</v>
      </c>
      <c r="D156" s="19">
        <f>SUM(E156+BZ156+CS156)</f>
        <v>547703</v>
      </c>
      <c r="E156" s="19">
        <f>SUM(F156+BA156)</f>
        <v>547703</v>
      </c>
      <c r="F156" s="19">
        <f t="shared" si="318"/>
        <v>547703</v>
      </c>
      <c r="G156" s="23">
        <v>0</v>
      </c>
      <c r="H156" s="23">
        <v>0</v>
      </c>
      <c r="I156" s="19">
        <f t="shared" ref="I156" si="324">SUM(J156:O156)</f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19">
        <f t="shared" ref="P156" si="325">SUM(Q156:R156)</f>
        <v>0</v>
      </c>
      <c r="Q156" s="23">
        <v>0</v>
      </c>
      <c r="R156" s="23">
        <v>0</v>
      </c>
      <c r="S156" s="23">
        <v>0</v>
      </c>
      <c r="T156" s="23">
        <v>0</v>
      </c>
      <c r="U156" s="19">
        <f t="shared" si="319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19">
        <f>SUM(AF156:AZ156)</f>
        <v>547703</v>
      </c>
      <c r="AF156" s="19">
        <v>0</v>
      </c>
      <c r="AG156" s="19">
        <v>0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547703</v>
      </c>
      <c r="BA156" s="19">
        <f>SUM(BB156+BF156+BI156+BK156+BN156)</f>
        <v>0</v>
      </c>
      <c r="BB156" s="19">
        <f t="shared" si="320"/>
        <v>0</v>
      </c>
      <c r="BC156" s="19">
        <v>0</v>
      </c>
      <c r="BD156" s="19">
        <v>0</v>
      </c>
      <c r="BE156" s="19">
        <v>0</v>
      </c>
      <c r="BF156" s="19">
        <f t="shared" si="321"/>
        <v>0</v>
      </c>
      <c r="BG156" s="19">
        <v>0</v>
      </c>
      <c r="BH156" s="19">
        <v>0</v>
      </c>
      <c r="BI156" s="19">
        <v>0</v>
      </c>
      <c r="BJ156" s="19">
        <v>0</v>
      </c>
      <c r="BK156" s="19">
        <f t="shared" ref="BK156" si="326">SUM(BL156)</f>
        <v>0</v>
      </c>
      <c r="BL156" s="19">
        <v>0</v>
      </c>
      <c r="BM156" s="19">
        <v>0</v>
      </c>
      <c r="BN156" s="19">
        <f t="shared" si="322"/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f>SUM(CA156+CO156)</f>
        <v>0</v>
      </c>
      <c r="CA156" s="19">
        <f>SUM(CB156+CE156+CK156)</f>
        <v>0</v>
      </c>
      <c r="CB156" s="19">
        <f t="shared" ref="CB156" si="327">SUM(CC156:CD156)</f>
        <v>0</v>
      </c>
      <c r="CC156" s="19">
        <v>0</v>
      </c>
      <c r="CD156" s="23">
        <v>0</v>
      </c>
      <c r="CE156" s="19">
        <f t="shared" si="323"/>
        <v>0</v>
      </c>
      <c r="CF156" s="19"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f>SUM(CL156:CN156)</f>
        <v>0</v>
      </c>
      <c r="CL156" s="19">
        <v>0</v>
      </c>
      <c r="CM156" s="19">
        <v>0</v>
      </c>
      <c r="CN156" s="19"/>
      <c r="CO156" s="19">
        <v>0</v>
      </c>
      <c r="CP156" s="75"/>
      <c r="CQ156" s="75"/>
      <c r="CR156" s="75"/>
      <c r="CS156" s="19">
        <f t="shared" ref="CS156" si="328">SUM(CT156)</f>
        <v>0</v>
      </c>
      <c r="CT156" s="19">
        <f t="shared" ref="CT156" si="329">SUM(CU156:CV156)</f>
        <v>0</v>
      </c>
      <c r="CU156" s="19">
        <v>0</v>
      </c>
      <c r="CV156" s="20">
        <v>0</v>
      </c>
      <c r="CW156" s="52"/>
    </row>
    <row r="157" spans="1:101" s="58" customFormat="1" ht="31.2" x14ac:dyDescent="0.3">
      <c r="A157" s="106" t="s">
        <v>1</v>
      </c>
      <c r="B157" s="25" t="s">
        <v>1</v>
      </c>
      <c r="C157" s="26" t="s">
        <v>224</v>
      </c>
      <c r="D157" s="27">
        <f t="shared" ref="D157:F157" si="330">SUM(D158+D161+D164)</f>
        <v>43504107</v>
      </c>
      <c r="E157" s="27">
        <f t="shared" si="330"/>
        <v>43480653</v>
      </c>
      <c r="F157" s="27">
        <f t="shared" si="330"/>
        <v>43480653</v>
      </c>
      <c r="G157" s="27">
        <f>SUM(G158+G161+G164)</f>
        <v>28183481</v>
      </c>
      <c r="H157" s="27">
        <f t="shared" ref="H157:BT157" si="331">SUM(H158+H161+H164)</f>
        <v>6776312</v>
      </c>
      <c r="I157" s="27">
        <f t="shared" si="331"/>
        <v>668411</v>
      </c>
      <c r="J157" s="27">
        <f t="shared" si="331"/>
        <v>0</v>
      </c>
      <c r="K157" s="27">
        <f t="shared" si="331"/>
        <v>0</v>
      </c>
      <c r="L157" s="27">
        <f t="shared" si="331"/>
        <v>0</v>
      </c>
      <c r="M157" s="27">
        <f t="shared" si="331"/>
        <v>0</v>
      </c>
      <c r="N157" s="27">
        <f t="shared" si="331"/>
        <v>642151</v>
      </c>
      <c r="O157" s="27">
        <f t="shared" si="331"/>
        <v>26260</v>
      </c>
      <c r="P157" s="27">
        <f t="shared" si="331"/>
        <v>28347</v>
      </c>
      <c r="Q157" s="27">
        <f t="shared" si="331"/>
        <v>0</v>
      </c>
      <c r="R157" s="27">
        <f t="shared" si="331"/>
        <v>28347</v>
      </c>
      <c r="S157" s="27">
        <f t="shared" si="331"/>
        <v>0</v>
      </c>
      <c r="T157" s="27">
        <f t="shared" si="331"/>
        <v>148457</v>
      </c>
      <c r="U157" s="27">
        <f t="shared" si="331"/>
        <v>169906</v>
      </c>
      <c r="V157" s="27">
        <f t="shared" si="331"/>
        <v>1300</v>
      </c>
      <c r="W157" s="27">
        <f t="shared" si="331"/>
        <v>2365</v>
      </c>
      <c r="X157" s="27">
        <f t="shared" si="331"/>
        <v>85973</v>
      </c>
      <c r="Y157" s="27">
        <f t="shared" si="331"/>
        <v>268</v>
      </c>
      <c r="Z157" s="27">
        <f t="shared" si="331"/>
        <v>0</v>
      </c>
      <c r="AA157" s="27">
        <f t="shared" si="331"/>
        <v>80000</v>
      </c>
      <c r="AB157" s="27">
        <f t="shared" si="331"/>
        <v>0</v>
      </c>
      <c r="AC157" s="27">
        <f t="shared" si="331"/>
        <v>0</v>
      </c>
      <c r="AD157" s="27">
        <f t="shared" si="331"/>
        <v>0</v>
      </c>
      <c r="AE157" s="27">
        <f t="shared" si="331"/>
        <v>7505739</v>
      </c>
      <c r="AF157" s="27">
        <f t="shared" si="331"/>
        <v>0</v>
      </c>
      <c r="AG157" s="27">
        <f t="shared" si="331"/>
        <v>0</v>
      </c>
      <c r="AH157" s="27">
        <f t="shared" si="331"/>
        <v>0</v>
      </c>
      <c r="AI157" s="27">
        <f t="shared" si="331"/>
        <v>0</v>
      </c>
      <c r="AJ157" s="27">
        <f t="shared" si="331"/>
        <v>0</v>
      </c>
      <c r="AK157" s="27">
        <f t="shared" si="331"/>
        <v>0</v>
      </c>
      <c r="AL157" s="27">
        <f t="shared" si="331"/>
        <v>0</v>
      </c>
      <c r="AM157" s="27">
        <f t="shared" si="331"/>
        <v>0</v>
      </c>
      <c r="AN157" s="27">
        <f t="shared" si="331"/>
        <v>2050169</v>
      </c>
      <c r="AO157" s="27">
        <f t="shared" si="331"/>
        <v>0</v>
      </c>
      <c r="AP157" s="27">
        <f t="shared" si="331"/>
        <v>0</v>
      </c>
      <c r="AQ157" s="27">
        <f t="shared" si="331"/>
        <v>0</v>
      </c>
      <c r="AR157" s="27">
        <f t="shared" si="331"/>
        <v>49701</v>
      </c>
      <c r="AS157" s="27">
        <f t="shared" si="331"/>
        <v>0</v>
      </c>
      <c r="AT157" s="27">
        <f t="shared" si="331"/>
        <v>0</v>
      </c>
      <c r="AU157" s="27">
        <f t="shared" si="331"/>
        <v>0</v>
      </c>
      <c r="AV157" s="27">
        <f t="shared" si="331"/>
        <v>0</v>
      </c>
      <c r="AW157" s="27">
        <f t="shared" si="331"/>
        <v>0</v>
      </c>
      <c r="AX157" s="27">
        <f t="shared" si="331"/>
        <v>0</v>
      </c>
      <c r="AY157" s="27">
        <f t="shared" si="331"/>
        <v>0</v>
      </c>
      <c r="AZ157" s="27">
        <f t="shared" si="331"/>
        <v>5405869</v>
      </c>
      <c r="BA157" s="27">
        <f t="shared" si="331"/>
        <v>0</v>
      </c>
      <c r="BB157" s="27">
        <f t="shared" si="331"/>
        <v>0</v>
      </c>
      <c r="BC157" s="27">
        <f t="shared" si="331"/>
        <v>0</v>
      </c>
      <c r="BD157" s="27">
        <f t="shared" si="331"/>
        <v>0</v>
      </c>
      <c r="BE157" s="27">
        <f t="shared" si="331"/>
        <v>0</v>
      </c>
      <c r="BF157" s="27">
        <f t="shared" si="331"/>
        <v>0</v>
      </c>
      <c r="BG157" s="27">
        <f t="shared" si="331"/>
        <v>0</v>
      </c>
      <c r="BH157" s="27">
        <f t="shared" si="331"/>
        <v>0</v>
      </c>
      <c r="BI157" s="27">
        <f t="shared" si="331"/>
        <v>0</v>
      </c>
      <c r="BJ157" s="27">
        <f t="shared" ref="BJ157" si="332">SUM(BJ158+BJ161+BJ164)</f>
        <v>0</v>
      </c>
      <c r="BK157" s="27">
        <f t="shared" si="331"/>
        <v>0</v>
      </c>
      <c r="BL157" s="27">
        <f t="shared" si="331"/>
        <v>0</v>
      </c>
      <c r="BM157" s="27">
        <f t="shared" si="331"/>
        <v>0</v>
      </c>
      <c r="BN157" s="27">
        <f t="shared" si="331"/>
        <v>0</v>
      </c>
      <c r="BO157" s="27">
        <f t="shared" si="331"/>
        <v>0</v>
      </c>
      <c r="BP157" s="27">
        <f t="shared" si="331"/>
        <v>0</v>
      </c>
      <c r="BQ157" s="27">
        <f t="shared" si="331"/>
        <v>0</v>
      </c>
      <c r="BR157" s="27">
        <f t="shared" si="331"/>
        <v>0</v>
      </c>
      <c r="BS157" s="27">
        <f t="shared" si="331"/>
        <v>0</v>
      </c>
      <c r="BT157" s="27">
        <f t="shared" si="331"/>
        <v>0</v>
      </c>
      <c r="BU157" s="27">
        <f t="shared" ref="BU157:CV157" si="333">SUM(BU158+BU161+BU164)</f>
        <v>0</v>
      </c>
      <c r="BV157" s="27">
        <f t="shared" si="333"/>
        <v>0</v>
      </c>
      <c r="BW157" s="27">
        <f t="shared" si="333"/>
        <v>0</v>
      </c>
      <c r="BX157" s="27">
        <f t="shared" si="333"/>
        <v>0</v>
      </c>
      <c r="BY157" s="27">
        <f t="shared" si="333"/>
        <v>0</v>
      </c>
      <c r="BZ157" s="27">
        <f t="shared" si="333"/>
        <v>23454</v>
      </c>
      <c r="CA157" s="27">
        <f t="shared" si="333"/>
        <v>23454</v>
      </c>
      <c r="CB157" s="27">
        <f t="shared" si="333"/>
        <v>23454</v>
      </c>
      <c r="CC157" s="27">
        <f t="shared" si="333"/>
        <v>0</v>
      </c>
      <c r="CD157" s="27">
        <f t="shared" si="333"/>
        <v>23454</v>
      </c>
      <c r="CE157" s="27">
        <f t="shared" si="333"/>
        <v>0</v>
      </c>
      <c r="CF157" s="27">
        <f t="shared" si="333"/>
        <v>0</v>
      </c>
      <c r="CG157" s="27">
        <f t="shared" si="333"/>
        <v>0</v>
      </c>
      <c r="CH157" s="27">
        <f t="shared" si="333"/>
        <v>0</v>
      </c>
      <c r="CI157" s="27">
        <f t="shared" si="333"/>
        <v>0</v>
      </c>
      <c r="CJ157" s="27">
        <f t="shared" si="333"/>
        <v>0</v>
      </c>
      <c r="CK157" s="27">
        <f t="shared" si="333"/>
        <v>0</v>
      </c>
      <c r="CL157" s="27">
        <f t="shared" si="333"/>
        <v>0</v>
      </c>
      <c r="CM157" s="27">
        <f t="shared" si="333"/>
        <v>0</v>
      </c>
      <c r="CN157" s="27">
        <f t="shared" si="333"/>
        <v>0</v>
      </c>
      <c r="CO157" s="27">
        <f t="shared" si="333"/>
        <v>0</v>
      </c>
      <c r="CP157" s="27">
        <f t="shared" si="333"/>
        <v>0</v>
      </c>
      <c r="CQ157" s="27">
        <f t="shared" si="333"/>
        <v>0</v>
      </c>
      <c r="CR157" s="27">
        <f t="shared" si="333"/>
        <v>0</v>
      </c>
      <c r="CS157" s="27">
        <f t="shared" si="333"/>
        <v>0</v>
      </c>
      <c r="CT157" s="27">
        <f t="shared" si="333"/>
        <v>0</v>
      </c>
      <c r="CU157" s="27">
        <f t="shared" si="333"/>
        <v>0</v>
      </c>
      <c r="CV157" s="60">
        <f t="shared" si="333"/>
        <v>0</v>
      </c>
      <c r="CW157" s="57"/>
    </row>
    <row r="158" spans="1:101" ht="15.6" x14ac:dyDescent="0.3">
      <c r="A158" s="104" t="s">
        <v>225</v>
      </c>
      <c r="B158" s="16" t="s">
        <v>1</v>
      </c>
      <c r="C158" s="17" t="s">
        <v>226</v>
      </c>
      <c r="D158" s="18">
        <f t="shared" ref="D158:AS158" si="334">SUM(D159:D160)</f>
        <v>33779089</v>
      </c>
      <c r="E158" s="18">
        <f t="shared" si="334"/>
        <v>33779089</v>
      </c>
      <c r="F158" s="18">
        <f t="shared" si="334"/>
        <v>33779089</v>
      </c>
      <c r="G158" s="18">
        <f t="shared" si="334"/>
        <v>22052896</v>
      </c>
      <c r="H158" s="18">
        <f t="shared" si="334"/>
        <v>5319449</v>
      </c>
      <c r="I158" s="18">
        <f t="shared" si="334"/>
        <v>636919</v>
      </c>
      <c r="J158" s="18">
        <f t="shared" si="334"/>
        <v>0</v>
      </c>
      <c r="K158" s="18">
        <f t="shared" si="334"/>
        <v>0</v>
      </c>
      <c r="L158" s="18">
        <f t="shared" si="334"/>
        <v>0</v>
      </c>
      <c r="M158" s="18">
        <f t="shared" si="334"/>
        <v>0</v>
      </c>
      <c r="N158" s="18">
        <f t="shared" si="334"/>
        <v>610659</v>
      </c>
      <c r="O158" s="18">
        <f t="shared" si="334"/>
        <v>26260</v>
      </c>
      <c r="P158" s="18">
        <f t="shared" si="334"/>
        <v>28347</v>
      </c>
      <c r="Q158" s="18">
        <f t="shared" si="334"/>
        <v>0</v>
      </c>
      <c r="R158" s="18">
        <f t="shared" si="334"/>
        <v>28347</v>
      </c>
      <c r="S158" s="18">
        <f t="shared" si="334"/>
        <v>0</v>
      </c>
      <c r="T158" s="18">
        <f t="shared" si="334"/>
        <v>121587</v>
      </c>
      <c r="U158" s="18">
        <f t="shared" si="334"/>
        <v>164321</v>
      </c>
      <c r="V158" s="18">
        <f t="shared" si="334"/>
        <v>0</v>
      </c>
      <c r="W158" s="18">
        <f t="shared" si="334"/>
        <v>0</v>
      </c>
      <c r="X158" s="18">
        <f t="shared" si="334"/>
        <v>84321</v>
      </c>
      <c r="Y158" s="18">
        <f t="shared" si="334"/>
        <v>0</v>
      </c>
      <c r="Z158" s="18">
        <f t="shared" si="334"/>
        <v>0</v>
      </c>
      <c r="AA158" s="18">
        <f t="shared" si="334"/>
        <v>80000</v>
      </c>
      <c r="AB158" s="18">
        <f t="shared" si="334"/>
        <v>0</v>
      </c>
      <c r="AC158" s="18">
        <f t="shared" si="334"/>
        <v>0</v>
      </c>
      <c r="AD158" s="18">
        <f t="shared" si="334"/>
        <v>0</v>
      </c>
      <c r="AE158" s="18">
        <f t="shared" si="334"/>
        <v>5455570</v>
      </c>
      <c r="AF158" s="18">
        <f t="shared" si="334"/>
        <v>0</v>
      </c>
      <c r="AG158" s="18">
        <f t="shared" si="334"/>
        <v>0</v>
      </c>
      <c r="AH158" s="18">
        <f t="shared" si="334"/>
        <v>0</v>
      </c>
      <c r="AI158" s="18">
        <f t="shared" si="334"/>
        <v>0</v>
      </c>
      <c r="AJ158" s="18">
        <f t="shared" si="334"/>
        <v>0</v>
      </c>
      <c r="AK158" s="18">
        <f t="shared" si="334"/>
        <v>0</v>
      </c>
      <c r="AL158" s="18">
        <f t="shared" si="334"/>
        <v>0</v>
      </c>
      <c r="AM158" s="18">
        <f t="shared" si="334"/>
        <v>0</v>
      </c>
      <c r="AN158" s="18">
        <f t="shared" si="334"/>
        <v>0</v>
      </c>
      <c r="AO158" s="18">
        <f t="shared" si="334"/>
        <v>0</v>
      </c>
      <c r="AP158" s="18">
        <f t="shared" si="334"/>
        <v>0</v>
      </c>
      <c r="AQ158" s="18">
        <f t="shared" si="334"/>
        <v>0</v>
      </c>
      <c r="AR158" s="18">
        <f t="shared" si="334"/>
        <v>49701</v>
      </c>
      <c r="AS158" s="18">
        <f t="shared" si="334"/>
        <v>0</v>
      </c>
      <c r="AT158" s="18"/>
      <c r="AU158" s="18"/>
      <c r="AV158" s="18">
        <f>SUM(AV159:AV160)</f>
        <v>0</v>
      </c>
      <c r="AW158" s="18">
        <f>SUM(AW159:AW160)</f>
        <v>0</v>
      </c>
      <c r="AX158" s="18">
        <f>SUM(AX159:AX160)</f>
        <v>0</v>
      </c>
      <c r="AY158" s="18"/>
      <c r="AZ158" s="18">
        <f t="shared" ref="AZ158:CM158" si="335">SUM(AZ159:AZ160)</f>
        <v>5405869</v>
      </c>
      <c r="BA158" s="18">
        <f t="shared" si="335"/>
        <v>0</v>
      </c>
      <c r="BB158" s="18">
        <f t="shared" si="335"/>
        <v>0</v>
      </c>
      <c r="BC158" s="18">
        <f t="shared" si="335"/>
        <v>0</v>
      </c>
      <c r="BD158" s="18">
        <f t="shared" si="335"/>
        <v>0</v>
      </c>
      <c r="BE158" s="18">
        <f t="shared" si="335"/>
        <v>0</v>
      </c>
      <c r="BF158" s="18">
        <f t="shared" si="335"/>
        <v>0</v>
      </c>
      <c r="BG158" s="18">
        <f t="shared" si="335"/>
        <v>0</v>
      </c>
      <c r="BH158" s="18">
        <f t="shared" si="335"/>
        <v>0</v>
      </c>
      <c r="BI158" s="18">
        <f t="shared" si="335"/>
        <v>0</v>
      </c>
      <c r="BJ158" s="18">
        <f t="shared" ref="BJ158" si="336">SUM(BJ159:BJ160)</f>
        <v>0</v>
      </c>
      <c r="BK158" s="18">
        <f t="shared" si="335"/>
        <v>0</v>
      </c>
      <c r="BL158" s="18">
        <f t="shared" si="335"/>
        <v>0</v>
      </c>
      <c r="BM158" s="18">
        <f t="shared" si="335"/>
        <v>0</v>
      </c>
      <c r="BN158" s="18">
        <f t="shared" si="335"/>
        <v>0</v>
      </c>
      <c r="BO158" s="18">
        <f t="shared" si="335"/>
        <v>0</v>
      </c>
      <c r="BP158" s="18">
        <f t="shared" si="335"/>
        <v>0</v>
      </c>
      <c r="BQ158" s="18">
        <f t="shared" si="335"/>
        <v>0</v>
      </c>
      <c r="BR158" s="18">
        <f t="shared" si="335"/>
        <v>0</v>
      </c>
      <c r="BS158" s="18">
        <f t="shared" si="335"/>
        <v>0</v>
      </c>
      <c r="BT158" s="18">
        <f t="shared" si="335"/>
        <v>0</v>
      </c>
      <c r="BU158" s="18">
        <f t="shared" si="335"/>
        <v>0</v>
      </c>
      <c r="BV158" s="18">
        <f t="shared" si="335"/>
        <v>0</v>
      </c>
      <c r="BW158" s="18">
        <f t="shared" si="335"/>
        <v>0</v>
      </c>
      <c r="BX158" s="18">
        <f t="shared" si="335"/>
        <v>0</v>
      </c>
      <c r="BY158" s="18">
        <f t="shared" si="335"/>
        <v>0</v>
      </c>
      <c r="BZ158" s="18">
        <f t="shared" si="335"/>
        <v>0</v>
      </c>
      <c r="CA158" s="18">
        <f t="shared" si="335"/>
        <v>0</v>
      </c>
      <c r="CB158" s="18">
        <f t="shared" si="335"/>
        <v>0</v>
      </c>
      <c r="CC158" s="18">
        <f t="shared" si="335"/>
        <v>0</v>
      </c>
      <c r="CD158" s="18">
        <f t="shared" si="335"/>
        <v>0</v>
      </c>
      <c r="CE158" s="18">
        <f t="shared" si="335"/>
        <v>0</v>
      </c>
      <c r="CF158" s="18">
        <f t="shared" si="335"/>
        <v>0</v>
      </c>
      <c r="CG158" s="18">
        <f t="shared" si="335"/>
        <v>0</v>
      </c>
      <c r="CH158" s="18">
        <f t="shared" si="335"/>
        <v>0</v>
      </c>
      <c r="CI158" s="18">
        <f t="shared" si="335"/>
        <v>0</v>
      </c>
      <c r="CJ158" s="18">
        <f t="shared" ref="CJ158" si="337">SUM(CJ159:CJ160)</f>
        <v>0</v>
      </c>
      <c r="CK158" s="18">
        <f t="shared" si="335"/>
        <v>0</v>
      </c>
      <c r="CL158" s="18">
        <f t="shared" si="335"/>
        <v>0</v>
      </c>
      <c r="CM158" s="18">
        <f t="shared" si="335"/>
        <v>0</v>
      </c>
      <c r="CN158" s="18"/>
      <c r="CO158" s="18">
        <f t="shared" ref="CO158:CV158" si="338">SUM(CO159:CO160)</f>
        <v>0</v>
      </c>
      <c r="CP158" s="74"/>
      <c r="CQ158" s="74"/>
      <c r="CR158" s="74"/>
      <c r="CS158" s="18">
        <f t="shared" si="338"/>
        <v>0</v>
      </c>
      <c r="CT158" s="18">
        <f t="shared" si="338"/>
        <v>0</v>
      </c>
      <c r="CU158" s="18">
        <f t="shared" si="338"/>
        <v>0</v>
      </c>
      <c r="CV158" s="46">
        <f t="shared" si="338"/>
        <v>0</v>
      </c>
      <c r="CW158" s="57"/>
    </row>
    <row r="159" spans="1:101" ht="31.2" x14ac:dyDescent="0.3">
      <c r="A159" s="105"/>
      <c r="B159" s="33" t="s">
        <v>78</v>
      </c>
      <c r="C159" s="32" t="s">
        <v>227</v>
      </c>
      <c r="D159" s="19">
        <f>SUM(E159+BZ159+CS159)</f>
        <v>28373220</v>
      </c>
      <c r="E159" s="19">
        <f>SUM(F159+BA159)</f>
        <v>28373220</v>
      </c>
      <c r="F159" s="19">
        <f>SUM(G159+H159+I159+P159+S159+T159+U159+AE159+AD159)</f>
        <v>28373220</v>
      </c>
      <c r="G159" s="23">
        <v>22052896</v>
      </c>
      <c r="H159" s="23">
        <v>5319449</v>
      </c>
      <c r="I159" s="19">
        <f t="shared" ref="I159" si="339">SUM(J159:O159)</f>
        <v>636919</v>
      </c>
      <c r="J159" s="23">
        <v>0</v>
      </c>
      <c r="K159" s="23">
        <v>0</v>
      </c>
      <c r="L159" s="23">
        <v>0</v>
      </c>
      <c r="M159" s="23">
        <v>0</v>
      </c>
      <c r="N159" s="23">
        <v>610659</v>
      </c>
      <c r="O159" s="23">
        <v>26260</v>
      </c>
      <c r="P159" s="19">
        <f t="shared" ref="P159" si="340">SUM(Q159:R159)</f>
        <v>28347</v>
      </c>
      <c r="Q159" s="19">
        <v>0</v>
      </c>
      <c r="R159" s="35">
        <v>28347</v>
      </c>
      <c r="S159" s="35">
        <v>0</v>
      </c>
      <c r="T159" s="35">
        <v>121587</v>
      </c>
      <c r="U159" s="19">
        <f t="shared" ref="U159" si="341">SUM(V159:AC159)</f>
        <v>164321</v>
      </c>
      <c r="V159" s="23"/>
      <c r="W159" s="23"/>
      <c r="X159" s="23">
        <v>84321</v>
      </c>
      <c r="Y159" s="23">
        <v>0</v>
      </c>
      <c r="Z159" s="23">
        <v>0</v>
      </c>
      <c r="AA159" s="23">
        <v>80000</v>
      </c>
      <c r="AB159" s="23">
        <v>0</v>
      </c>
      <c r="AC159" s="23">
        <v>0</v>
      </c>
      <c r="AD159" s="23">
        <v>0</v>
      </c>
      <c r="AE159" s="19">
        <f>SUM(AF159:AZ159)</f>
        <v>49701</v>
      </c>
      <c r="AF159" s="19">
        <v>0</v>
      </c>
      <c r="AG159" s="19">
        <v>0</v>
      </c>
      <c r="AH159" s="23">
        <v>0</v>
      </c>
      <c r="AI159" s="23">
        <v>0</v>
      </c>
      <c r="AJ159" s="23">
        <v>0</v>
      </c>
      <c r="AK159" s="23">
        <v>0</v>
      </c>
      <c r="AL159" s="23">
        <v>0</v>
      </c>
      <c r="AM159" s="23">
        <v>0</v>
      </c>
      <c r="AN159" s="23">
        <v>0</v>
      </c>
      <c r="AO159" s="23">
        <v>0</v>
      </c>
      <c r="AP159" s="23">
        <v>0</v>
      </c>
      <c r="AQ159" s="23">
        <v>0</v>
      </c>
      <c r="AR159" s="23">
        <v>49701</v>
      </c>
      <c r="AS159" s="23">
        <v>0</v>
      </c>
      <c r="AT159" s="23">
        <v>0</v>
      </c>
      <c r="AU159" s="23">
        <v>0</v>
      </c>
      <c r="AV159" s="23">
        <v>0</v>
      </c>
      <c r="AW159" s="23">
        <v>0</v>
      </c>
      <c r="AX159" s="23">
        <v>0</v>
      </c>
      <c r="AY159" s="23">
        <v>0</v>
      </c>
      <c r="AZ159" s="23">
        <v>0</v>
      </c>
      <c r="BA159" s="19">
        <f>SUM(BB159+BF159+BI159+BK159+BN159)</f>
        <v>0</v>
      </c>
      <c r="BB159" s="19">
        <f>SUM(BC159:BE159)</f>
        <v>0</v>
      </c>
      <c r="BC159" s="19">
        <v>0</v>
      </c>
      <c r="BD159" s="19">
        <v>0</v>
      </c>
      <c r="BE159" s="19">
        <v>0</v>
      </c>
      <c r="BF159" s="19">
        <f>SUM(BH159:BH159)</f>
        <v>0</v>
      </c>
      <c r="BG159" s="19">
        <v>0</v>
      </c>
      <c r="BH159" s="19">
        <v>0</v>
      </c>
      <c r="BI159" s="19">
        <v>0</v>
      </c>
      <c r="BJ159" s="19">
        <v>0</v>
      </c>
      <c r="BK159" s="19">
        <f t="shared" ref="BK159" si="342">SUM(BL159)</f>
        <v>0</v>
      </c>
      <c r="BL159" s="19">
        <v>0</v>
      </c>
      <c r="BM159" s="19">
        <v>0</v>
      </c>
      <c r="BN159" s="19">
        <f>SUM(BO159:BY159)</f>
        <v>0</v>
      </c>
      <c r="BO159" s="19">
        <v>0</v>
      </c>
      <c r="BP159" s="19">
        <v>0</v>
      </c>
      <c r="BQ159" s="19">
        <v>0</v>
      </c>
      <c r="BR159" s="19">
        <v>0</v>
      </c>
      <c r="BS159" s="19">
        <v>0</v>
      </c>
      <c r="BT159" s="19">
        <v>0</v>
      </c>
      <c r="BU159" s="19">
        <v>0</v>
      </c>
      <c r="BV159" s="19">
        <v>0</v>
      </c>
      <c r="BW159" s="19">
        <v>0</v>
      </c>
      <c r="BX159" s="19">
        <v>0</v>
      </c>
      <c r="BY159" s="19">
        <v>0</v>
      </c>
      <c r="BZ159" s="19">
        <f>SUM(CA159+CO159)</f>
        <v>0</v>
      </c>
      <c r="CA159" s="19">
        <f>SUM(CB159+CE159+CK159)</f>
        <v>0</v>
      </c>
      <c r="CB159" s="19">
        <f t="shared" ref="CB159" si="343">SUM(CC159:CD159)</f>
        <v>0</v>
      </c>
      <c r="CC159" s="19">
        <v>0</v>
      </c>
      <c r="CD159" s="23"/>
      <c r="CE159" s="19">
        <f>SUM(CF159:CJ159)</f>
        <v>0</v>
      </c>
      <c r="CF159" s="19">
        <v>0</v>
      </c>
      <c r="CG159" s="19">
        <v>0</v>
      </c>
      <c r="CH159" s="19">
        <v>0</v>
      </c>
      <c r="CI159" s="19">
        <v>0</v>
      </c>
      <c r="CJ159" s="19">
        <v>0</v>
      </c>
      <c r="CK159" s="19">
        <f>SUM(CL159:CN159)</f>
        <v>0</v>
      </c>
      <c r="CL159" s="19">
        <v>0</v>
      </c>
      <c r="CM159" s="19">
        <v>0</v>
      </c>
      <c r="CN159" s="19"/>
      <c r="CO159" s="19">
        <v>0</v>
      </c>
      <c r="CP159" s="75"/>
      <c r="CQ159" s="75"/>
      <c r="CR159" s="75"/>
      <c r="CS159" s="19">
        <f t="shared" ref="CS159" si="344">SUM(CT159)</f>
        <v>0</v>
      </c>
      <c r="CT159" s="19">
        <f t="shared" ref="CT159" si="345">SUM(CU159:CV159)</f>
        <v>0</v>
      </c>
      <c r="CU159" s="19">
        <v>0</v>
      </c>
      <c r="CV159" s="20">
        <v>0</v>
      </c>
      <c r="CW159" s="52"/>
    </row>
    <row r="160" spans="1:101" s="58" customFormat="1" ht="31.2" x14ac:dyDescent="0.3">
      <c r="A160" s="105" t="s">
        <v>1</v>
      </c>
      <c r="B160" s="33" t="s">
        <v>78</v>
      </c>
      <c r="C160" s="32" t="s">
        <v>228</v>
      </c>
      <c r="D160" s="19">
        <f>SUM(E160+BZ160+CS160)</f>
        <v>5405869</v>
      </c>
      <c r="E160" s="19">
        <f>SUM(F160+BA160)</f>
        <v>5405869</v>
      </c>
      <c r="F160" s="19">
        <f>SUM(G160+H160+I160+P160+S160+T160+U160+AE160+AD160)</f>
        <v>5405869</v>
      </c>
      <c r="G160" s="23"/>
      <c r="H160" s="23"/>
      <c r="I160" s="19">
        <f t="shared" si="307"/>
        <v>0</v>
      </c>
      <c r="J160" s="23">
        <v>0</v>
      </c>
      <c r="K160" s="23">
        <v>0</v>
      </c>
      <c r="L160" s="23">
        <v>0</v>
      </c>
      <c r="M160" s="23">
        <v>0</v>
      </c>
      <c r="N160" s="23"/>
      <c r="O160" s="23"/>
      <c r="P160" s="19">
        <f t="shared" si="308"/>
        <v>0</v>
      </c>
      <c r="Q160" s="19">
        <v>0</v>
      </c>
      <c r="R160" s="23">
        <v>0</v>
      </c>
      <c r="S160" s="23">
        <v>0</v>
      </c>
      <c r="T160" s="23">
        <v>0</v>
      </c>
      <c r="U160" s="19">
        <f t="shared" ref="U160" si="346">SUM(V160:AC160)</f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19">
        <f>SUM(AF160:AZ160)</f>
        <v>5405869</v>
      </c>
      <c r="AF160" s="19">
        <v>0</v>
      </c>
      <c r="AG160" s="19">
        <v>0</v>
      </c>
      <c r="AH160" s="23">
        <v>0</v>
      </c>
      <c r="AI160" s="23">
        <v>0</v>
      </c>
      <c r="AJ160" s="23">
        <v>0</v>
      </c>
      <c r="AK160" s="23">
        <v>0</v>
      </c>
      <c r="AL160" s="23">
        <v>0</v>
      </c>
      <c r="AM160" s="23">
        <v>0</v>
      </c>
      <c r="AN160" s="23">
        <v>0</v>
      </c>
      <c r="AO160" s="23">
        <v>0</v>
      </c>
      <c r="AP160" s="23">
        <v>0</v>
      </c>
      <c r="AQ160" s="23">
        <v>0</v>
      </c>
      <c r="AR160" s="23">
        <v>0</v>
      </c>
      <c r="AS160" s="23">
        <v>0</v>
      </c>
      <c r="AT160" s="23">
        <v>0</v>
      </c>
      <c r="AU160" s="23">
        <v>0</v>
      </c>
      <c r="AV160" s="23">
        <v>0</v>
      </c>
      <c r="AW160" s="23">
        <v>0</v>
      </c>
      <c r="AX160" s="23">
        <v>0</v>
      </c>
      <c r="AY160" s="23">
        <v>0</v>
      </c>
      <c r="AZ160" s="23">
        <v>5405869</v>
      </c>
      <c r="BA160" s="19">
        <f>SUM(BB160+BF160+BI160+BK160+BN160)</f>
        <v>0</v>
      </c>
      <c r="BB160" s="19">
        <f>SUM(BC160:BE160)</f>
        <v>0</v>
      </c>
      <c r="BC160" s="19">
        <v>0</v>
      </c>
      <c r="BD160" s="19">
        <v>0</v>
      </c>
      <c r="BE160" s="19">
        <v>0</v>
      </c>
      <c r="BF160" s="19">
        <f>SUM(BH160:BH160)</f>
        <v>0</v>
      </c>
      <c r="BG160" s="19">
        <v>0</v>
      </c>
      <c r="BH160" s="19">
        <v>0</v>
      </c>
      <c r="BI160" s="19">
        <v>0</v>
      </c>
      <c r="BJ160" s="19">
        <v>0</v>
      </c>
      <c r="BK160" s="19">
        <f t="shared" si="310"/>
        <v>0</v>
      </c>
      <c r="BL160" s="19">
        <v>0</v>
      </c>
      <c r="BM160" s="19">
        <v>0</v>
      </c>
      <c r="BN160" s="19">
        <f>SUM(BO160:BY160)</f>
        <v>0</v>
      </c>
      <c r="BO160" s="19">
        <v>0</v>
      </c>
      <c r="BP160" s="19">
        <v>0</v>
      </c>
      <c r="BQ160" s="19">
        <v>0</v>
      </c>
      <c r="BR160" s="19">
        <v>0</v>
      </c>
      <c r="BS160" s="19">
        <v>0</v>
      </c>
      <c r="BT160" s="19">
        <v>0</v>
      </c>
      <c r="BU160" s="19">
        <v>0</v>
      </c>
      <c r="BV160" s="19">
        <v>0</v>
      </c>
      <c r="BW160" s="19">
        <v>0</v>
      </c>
      <c r="BX160" s="19">
        <v>0</v>
      </c>
      <c r="BY160" s="19">
        <v>0</v>
      </c>
      <c r="BZ160" s="19">
        <f>SUM(CA160+CO160)</f>
        <v>0</v>
      </c>
      <c r="CA160" s="19">
        <f>SUM(CB160+CE160+CK160)</f>
        <v>0</v>
      </c>
      <c r="CB160" s="19">
        <f t="shared" si="311"/>
        <v>0</v>
      </c>
      <c r="CC160" s="19">
        <v>0</v>
      </c>
      <c r="CD160" s="19"/>
      <c r="CE160" s="19">
        <f>SUM(CF160:CJ160)</f>
        <v>0</v>
      </c>
      <c r="CF160" s="19">
        <v>0</v>
      </c>
      <c r="CG160" s="19">
        <v>0</v>
      </c>
      <c r="CH160" s="19">
        <v>0</v>
      </c>
      <c r="CI160" s="19">
        <v>0</v>
      </c>
      <c r="CJ160" s="19">
        <v>0</v>
      </c>
      <c r="CK160" s="19">
        <f>SUM(CL160:CN160)</f>
        <v>0</v>
      </c>
      <c r="CL160" s="19">
        <v>0</v>
      </c>
      <c r="CM160" s="19">
        <v>0</v>
      </c>
      <c r="CN160" s="19"/>
      <c r="CO160" s="19">
        <v>0</v>
      </c>
      <c r="CP160" s="75"/>
      <c r="CQ160" s="75"/>
      <c r="CR160" s="75"/>
      <c r="CS160" s="19">
        <f t="shared" si="313"/>
        <v>0</v>
      </c>
      <c r="CT160" s="19">
        <f t="shared" si="314"/>
        <v>0</v>
      </c>
      <c r="CU160" s="19">
        <v>0</v>
      </c>
      <c r="CV160" s="20">
        <v>0</v>
      </c>
      <c r="CW160" s="52"/>
    </row>
    <row r="161" spans="1:101" ht="15.6" x14ac:dyDescent="0.3">
      <c r="A161" s="104" t="s">
        <v>229</v>
      </c>
      <c r="B161" s="16" t="s">
        <v>1</v>
      </c>
      <c r="C161" s="17" t="s">
        <v>230</v>
      </c>
      <c r="D161" s="18">
        <f t="shared" ref="D161:AS161" si="347">SUM(D162:D163)</f>
        <v>9245784</v>
      </c>
      <c r="E161" s="18">
        <f t="shared" si="347"/>
        <v>9245784</v>
      </c>
      <c r="F161" s="18">
        <f t="shared" si="347"/>
        <v>9245784</v>
      </c>
      <c r="G161" s="18">
        <f t="shared" si="347"/>
        <v>5774770</v>
      </c>
      <c r="H161" s="18">
        <f t="shared" si="347"/>
        <v>1372508</v>
      </c>
      <c r="I161" s="18">
        <f t="shared" si="347"/>
        <v>31492</v>
      </c>
      <c r="J161" s="18">
        <f t="shared" si="347"/>
        <v>0</v>
      </c>
      <c r="K161" s="18">
        <f t="shared" si="347"/>
        <v>0</v>
      </c>
      <c r="L161" s="18">
        <f t="shared" si="347"/>
        <v>0</v>
      </c>
      <c r="M161" s="18">
        <f t="shared" si="347"/>
        <v>0</v>
      </c>
      <c r="N161" s="18">
        <f>N162+N163</f>
        <v>31492</v>
      </c>
      <c r="O161" s="18">
        <f>O162+O163</f>
        <v>0</v>
      </c>
      <c r="P161" s="18">
        <f t="shared" si="347"/>
        <v>0</v>
      </c>
      <c r="Q161" s="18">
        <f t="shared" si="347"/>
        <v>0</v>
      </c>
      <c r="R161" s="18">
        <f t="shared" si="347"/>
        <v>0</v>
      </c>
      <c r="S161" s="18">
        <f t="shared" si="347"/>
        <v>0</v>
      </c>
      <c r="T161" s="18">
        <f>T162+T163</f>
        <v>16845</v>
      </c>
      <c r="U161" s="18">
        <f t="shared" si="347"/>
        <v>0</v>
      </c>
      <c r="V161" s="18">
        <f t="shared" si="347"/>
        <v>0</v>
      </c>
      <c r="W161" s="18">
        <f t="shared" si="347"/>
        <v>0</v>
      </c>
      <c r="X161" s="18">
        <f t="shared" si="347"/>
        <v>0</v>
      </c>
      <c r="Y161" s="18">
        <f t="shared" si="347"/>
        <v>0</v>
      </c>
      <c r="Z161" s="18">
        <f t="shared" si="347"/>
        <v>0</v>
      </c>
      <c r="AA161" s="18">
        <f t="shared" si="347"/>
        <v>0</v>
      </c>
      <c r="AB161" s="18">
        <f t="shared" si="347"/>
        <v>0</v>
      </c>
      <c r="AC161" s="18">
        <f t="shared" si="347"/>
        <v>0</v>
      </c>
      <c r="AD161" s="18">
        <f t="shared" si="347"/>
        <v>0</v>
      </c>
      <c r="AE161" s="18">
        <f t="shared" si="347"/>
        <v>2050169</v>
      </c>
      <c r="AF161" s="18">
        <f t="shared" si="347"/>
        <v>0</v>
      </c>
      <c r="AG161" s="18">
        <f t="shared" si="347"/>
        <v>0</v>
      </c>
      <c r="AH161" s="18">
        <f t="shared" si="347"/>
        <v>0</v>
      </c>
      <c r="AI161" s="18">
        <f t="shared" si="347"/>
        <v>0</v>
      </c>
      <c r="AJ161" s="18">
        <f t="shared" si="347"/>
        <v>0</v>
      </c>
      <c r="AK161" s="18">
        <f t="shared" si="347"/>
        <v>0</v>
      </c>
      <c r="AL161" s="18">
        <f t="shared" si="347"/>
        <v>0</v>
      </c>
      <c r="AM161" s="18">
        <f t="shared" si="347"/>
        <v>0</v>
      </c>
      <c r="AN161" s="18">
        <f t="shared" si="347"/>
        <v>2050169</v>
      </c>
      <c r="AO161" s="18">
        <f t="shared" si="347"/>
        <v>0</v>
      </c>
      <c r="AP161" s="18">
        <f t="shared" si="347"/>
        <v>0</v>
      </c>
      <c r="AQ161" s="18">
        <f t="shared" si="347"/>
        <v>0</v>
      </c>
      <c r="AR161" s="18">
        <f t="shared" si="347"/>
        <v>0</v>
      </c>
      <c r="AS161" s="18">
        <f t="shared" si="347"/>
        <v>0</v>
      </c>
      <c r="AT161" s="18"/>
      <c r="AU161" s="18"/>
      <c r="AV161" s="18">
        <f>SUM(AV162:AV163)</f>
        <v>0</v>
      </c>
      <c r="AW161" s="18">
        <f>SUM(AW162:AW163)</f>
        <v>0</v>
      </c>
      <c r="AX161" s="18">
        <f>SUM(AX162:AX163)</f>
        <v>0</v>
      </c>
      <c r="AY161" s="18"/>
      <c r="AZ161" s="18">
        <f t="shared" ref="AZ161:CM161" si="348">SUM(AZ162:AZ163)</f>
        <v>0</v>
      </c>
      <c r="BA161" s="18">
        <f t="shared" si="348"/>
        <v>0</v>
      </c>
      <c r="BB161" s="18">
        <f t="shared" si="348"/>
        <v>0</v>
      </c>
      <c r="BC161" s="18">
        <f t="shared" si="348"/>
        <v>0</v>
      </c>
      <c r="BD161" s="18">
        <f t="shared" si="348"/>
        <v>0</v>
      </c>
      <c r="BE161" s="18">
        <f t="shared" si="348"/>
        <v>0</v>
      </c>
      <c r="BF161" s="18">
        <f t="shared" si="348"/>
        <v>0</v>
      </c>
      <c r="BG161" s="18">
        <f t="shared" si="348"/>
        <v>0</v>
      </c>
      <c r="BH161" s="18">
        <f t="shared" si="348"/>
        <v>0</v>
      </c>
      <c r="BI161" s="18">
        <f t="shared" si="348"/>
        <v>0</v>
      </c>
      <c r="BJ161" s="18">
        <f t="shared" ref="BJ161" si="349">SUM(BJ162:BJ163)</f>
        <v>0</v>
      </c>
      <c r="BK161" s="18">
        <f t="shared" si="348"/>
        <v>0</v>
      </c>
      <c r="BL161" s="18">
        <f t="shared" si="348"/>
        <v>0</v>
      </c>
      <c r="BM161" s="18">
        <f t="shared" si="348"/>
        <v>0</v>
      </c>
      <c r="BN161" s="18">
        <f t="shared" si="348"/>
        <v>0</v>
      </c>
      <c r="BO161" s="18">
        <f t="shared" si="348"/>
        <v>0</v>
      </c>
      <c r="BP161" s="18">
        <f t="shared" si="348"/>
        <v>0</v>
      </c>
      <c r="BQ161" s="18">
        <f t="shared" si="348"/>
        <v>0</v>
      </c>
      <c r="BR161" s="18">
        <f t="shared" si="348"/>
        <v>0</v>
      </c>
      <c r="BS161" s="18">
        <f t="shared" si="348"/>
        <v>0</v>
      </c>
      <c r="BT161" s="18">
        <f t="shared" si="348"/>
        <v>0</v>
      </c>
      <c r="BU161" s="18">
        <f t="shared" si="348"/>
        <v>0</v>
      </c>
      <c r="BV161" s="18">
        <f t="shared" si="348"/>
        <v>0</v>
      </c>
      <c r="BW161" s="18">
        <f t="shared" si="348"/>
        <v>0</v>
      </c>
      <c r="BX161" s="18">
        <f t="shared" si="348"/>
        <v>0</v>
      </c>
      <c r="BY161" s="18">
        <f t="shared" si="348"/>
        <v>0</v>
      </c>
      <c r="BZ161" s="18">
        <f t="shared" si="348"/>
        <v>0</v>
      </c>
      <c r="CA161" s="18">
        <f t="shared" si="348"/>
        <v>0</v>
      </c>
      <c r="CB161" s="18">
        <f t="shared" si="348"/>
        <v>0</v>
      </c>
      <c r="CC161" s="18">
        <f t="shared" si="348"/>
        <v>0</v>
      </c>
      <c r="CD161" s="18"/>
      <c r="CE161" s="18">
        <f t="shared" si="348"/>
        <v>0</v>
      </c>
      <c r="CF161" s="18">
        <f t="shared" si="348"/>
        <v>0</v>
      </c>
      <c r="CG161" s="18">
        <f t="shared" si="348"/>
        <v>0</v>
      </c>
      <c r="CH161" s="18">
        <f t="shared" si="348"/>
        <v>0</v>
      </c>
      <c r="CI161" s="18">
        <f t="shared" si="348"/>
        <v>0</v>
      </c>
      <c r="CJ161" s="18">
        <f t="shared" ref="CJ161" si="350">SUM(CJ162:CJ163)</f>
        <v>0</v>
      </c>
      <c r="CK161" s="18">
        <f t="shared" si="348"/>
        <v>0</v>
      </c>
      <c r="CL161" s="18">
        <f t="shared" si="348"/>
        <v>0</v>
      </c>
      <c r="CM161" s="18">
        <f t="shared" si="348"/>
        <v>0</v>
      </c>
      <c r="CN161" s="18"/>
      <c r="CO161" s="18">
        <f t="shared" ref="CO161:CV161" si="351">SUM(CO162:CO163)</f>
        <v>0</v>
      </c>
      <c r="CP161" s="74"/>
      <c r="CQ161" s="74"/>
      <c r="CR161" s="74"/>
      <c r="CS161" s="18">
        <f t="shared" si="351"/>
        <v>0</v>
      </c>
      <c r="CT161" s="18">
        <f t="shared" si="351"/>
        <v>0</v>
      </c>
      <c r="CU161" s="18">
        <f t="shared" si="351"/>
        <v>0</v>
      </c>
      <c r="CV161" s="46">
        <f t="shared" si="351"/>
        <v>0</v>
      </c>
      <c r="CW161" s="57"/>
    </row>
    <row r="162" spans="1:101" ht="15.6" x14ac:dyDescent="0.3">
      <c r="A162" s="105" t="s">
        <v>1</v>
      </c>
      <c r="B162" s="21" t="s">
        <v>54</v>
      </c>
      <c r="C162" s="22" t="s">
        <v>231</v>
      </c>
      <c r="D162" s="19">
        <f>SUM(E162+BZ162+CS162)</f>
        <v>253462</v>
      </c>
      <c r="E162" s="19">
        <f>SUM(F162+BA162)</f>
        <v>253462</v>
      </c>
      <c r="F162" s="19">
        <f>SUM(G162+H162+I162+P162+S162+T162+U162+AE162+AD162)</f>
        <v>253462</v>
      </c>
      <c r="G162" s="23">
        <v>204768</v>
      </c>
      <c r="H162" s="23">
        <v>48694</v>
      </c>
      <c r="I162" s="19">
        <f t="shared" si="307"/>
        <v>0</v>
      </c>
      <c r="J162" s="23">
        <v>0</v>
      </c>
      <c r="K162" s="23">
        <v>0</v>
      </c>
      <c r="L162" s="23">
        <v>0</v>
      </c>
      <c r="M162" s="23">
        <v>0</v>
      </c>
      <c r="N162" s="23"/>
      <c r="O162" s="23"/>
      <c r="P162" s="19">
        <f t="shared" si="308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:U163" si="352">SUM(V162:AC162)</f>
        <v>0</v>
      </c>
      <c r="V162" s="23"/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19">
        <f>SUM(AF162:AZ162)</f>
        <v>0</v>
      </c>
      <c r="AF162" s="19">
        <v>0</v>
      </c>
      <c r="AG162" s="19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>
        <v>0</v>
      </c>
      <c r="AQ162" s="23">
        <v>0</v>
      </c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0</v>
      </c>
      <c r="BA162" s="19">
        <f>SUM(BB162+BF162+BI162+BK162+BN162)</f>
        <v>0</v>
      </c>
      <c r="BB162" s="19">
        <f>SUM(BC162:BE162)</f>
        <v>0</v>
      </c>
      <c r="BC162" s="19">
        <v>0</v>
      </c>
      <c r="BD162" s="19">
        <v>0</v>
      </c>
      <c r="BE162" s="19">
        <v>0</v>
      </c>
      <c r="BF162" s="19">
        <f>SUM(BH162:BH162)</f>
        <v>0</v>
      </c>
      <c r="BG162" s="19">
        <v>0</v>
      </c>
      <c r="BH162" s="19">
        <v>0</v>
      </c>
      <c r="BI162" s="19">
        <v>0</v>
      </c>
      <c r="BJ162" s="19">
        <v>0</v>
      </c>
      <c r="BK162" s="19">
        <f t="shared" si="310"/>
        <v>0</v>
      </c>
      <c r="BL162" s="19">
        <v>0</v>
      </c>
      <c r="BM162" s="19">
        <v>0</v>
      </c>
      <c r="BN162" s="19">
        <f>SUM(BO162:BY162)</f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f>SUM(CA162+CO162)</f>
        <v>0</v>
      </c>
      <c r="CA162" s="19">
        <f>SUM(CB162+CE162+CK162)</f>
        <v>0</v>
      </c>
      <c r="CB162" s="19">
        <f t="shared" si="311"/>
        <v>0</v>
      </c>
      <c r="CC162" s="19">
        <v>0</v>
      </c>
      <c r="CD162" s="23">
        <v>0</v>
      </c>
      <c r="CE162" s="19">
        <f>SUM(CF162:CJ162)</f>
        <v>0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f>SUM(CL162:CN162)</f>
        <v>0</v>
      </c>
      <c r="CL162" s="19">
        <v>0</v>
      </c>
      <c r="CM162" s="19">
        <v>0</v>
      </c>
      <c r="CN162" s="19"/>
      <c r="CO162" s="19">
        <v>0</v>
      </c>
      <c r="CP162" s="75"/>
      <c r="CQ162" s="75"/>
      <c r="CR162" s="75"/>
      <c r="CS162" s="19">
        <f t="shared" si="313"/>
        <v>0</v>
      </c>
      <c r="CT162" s="19">
        <f t="shared" si="314"/>
        <v>0</v>
      </c>
      <c r="CU162" s="19">
        <v>0</v>
      </c>
      <c r="CV162" s="20">
        <v>0</v>
      </c>
      <c r="CW162" s="52"/>
    </row>
    <row r="163" spans="1:101" s="58" customFormat="1" ht="31.2" x14ac:dyDescent="0.3">
      <c r="A163" s="105" t="s">
        <v>1</v>
      </c>
      <c r="B163" s="21" t="s">
        <v>78</v>
      </c>
      <c r="C163" s="22" t="s">
        <v>447</v>
      </c>
      <c r="D163" s="19">
        <f>SUM(E163+BZ163+CS163)</f>
        <v>8992322</v>
      </c>
      <c r="E163" s="19">
        <f>SUM(F163+BA163)</f>
        <v>8992322</v>
      </c>
      <c r="F163" s="19">
        <f>SUM(G163+H163+I163+P163+S163+T163+U163+AE163+AD163)</f>
        <v>8992322</v>
      </c>
      <c r="G163" s="23">
        <v>5570002</v>
      </c>
      <c r="H163" s="23">
        <v>1323814</v>
      </c>
      <c r="I163" s="19">
        <f t="shared" si="307"/>
        <v>31492</v>
      </c>
      <c r="J163" s="23">
        <v>0</v>
      </c>
      <c r="K163" s="23">
        <v>0</v>
      </c>
      <c r="L163" s="23">
        <v>0</v>
      </c>
      <c r="M163" s="23">
        <v>0</v>
      </c>
      <c r="N163" s="23">
        <v>31492</v>
      </c>
      <c r="O163" s="23"/>
      <c r="P163" s="19">
        <f t="shared" si="308"/>
        <v>0</v>
      </c>
      <c r="Q163" s="19"/>
      <c r="R163" s="23">
        <v>0</v>
      </c>
      <c r="S163" s="23">
        <v>0</v>
      </c>
      <c r="T163" s="23">
        <v>16845</v>
      </c>
      <c r="U163" s="19">
        <f t="shared" si="352"/>
        <v>0</v>
      </c>
      <c r="V163" s="23"/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19">
        <f>SUM(AF163:AZ163)</f>
        <v>2050169</v>
      </c>
      <c r="AF163" s="19">
        <v>0</v>
      </c>
      <c r="AG163" s="19">
        <v>0</v>
      </c>
      <c r="AH163" s="23">
        <v>0</v>
      </c>
      <c r="AI163" s="23">
        <v>0</v>
      </c>
      <c r="AJ163" s="23">
        <v>0</v>
      </c>
      <c r="AK163" s="23">
        <v>0</v>
      </c>
      <c r="AL163" s="23">
        <v>0</v>
      </c>
      <c r="AM163" s="23"/>
      <c r="AN163" s="23">
        <v>2050169</v>
      </c>
      <c r="AO163" s="23">
        <v>0</v>
      </c>
      <c r="AP163" s="23">
        <v>0</v>
      </c>
      <c r="AQ163" s="23">
        <v>0</v>
      </c>
      <c r="AR163" s="23">
        <v>0</v>
      </c>
      <c r="AS163" s="23">
        <v>0</v>
      </c>
      <c r="AT163" s="23">
        <v>0</v>
      </c>
      <c r="AU163" s="23">
        <v>0</v>
      </c>
      <c r="AV163" s="23">
        <v>0</v>
      </c>
      <c r="AW163" s="23">
        <v>0</v>
      </c>
      <c r="AX163" s="23">
        <v>0</v>
      </c>
      <c r="AY163" s="23">
        <v>0</v>
      </c>
      <c r="AZ163" s="23">
        <v>0</v>
      </c>
      <c r="BA163" s="19">
        <f>SUM(BB163+BF163+BI163+BK163+BN163)</f>
        <v>0</v>
      </c>
      <c r="BB163" s="19">
        <f>SUM(BC163:BE163)</f>
        <v>0</v>
      </c>
      <c r="BC163" s="19">
        <v>0</v>
      </c>
      <c r="BD163" s="19">
        <v>0</v>
      </c>
      <c r="BE163" s="19">
        <v>0</v>
      </c>
      <c r="BF163" s="19">
        <f>SUM(BH163:BH163)</f>
        <v>0</v>
      </c>
      <c r="BG163" s="19">
        <v>0</v>
      </c>
      <c r="BH163" s="19">
        <v>0</v>
      </c>
      <c r="BI163" s="19">
        <v>0</v>
      </c>
      <c r="BJ163" s="19">
        <v>0</v>
      </c>
      <c r="BK163" s="19">
        <f t="shared" si="310"/>
        <v>0</v>
      </c>
      <c r="BL163" s="19">
        <v>0</v>
      </c>
      <c r="BM163" s="19">
        <v>0</v>
      </c>
      <c r="BN163" s="19">
        <f>SUM(BO163:BY163)</f>
        <v>0</v>
      </c>
      <c r="BO163" s="19">
        <v>0</v>
      </c>
      <c r="BP163" s="19">
        <v>0</v>
      </c>
      <c r="BQ163" s="19">
        <v>0</v>
      </c>
      <c r="BR163" s="19">
        <v>0</v>
      </c>
      <c r="BS163" s="19">
        <v>0</v>
      </c>
      <c r="BT163" s="19">
        <v>0</v>
      </c>
      <c r="BU163" s="19">
        <v>0</v>
      </c>
      <c r="BV163" s="19">
        <v>0</v>
      </c>
      <c r="BW163" s="19">
        <v>0</v>
      </c>
      <c r="BX163" s="19">
        <v>0</v>
      </c>
      <c r="BY163" s="19">
        <v>0</v>
      </c>
      <c r="BZ163" s="19">
        <f>SUM(CA163+CO163)</f>
        <v>0</v>
      </c>
      <c r="CA163" s="19">
        <f>SUM(CB163+CE163+CK163)</f>
        <v>0</v>
      </c>
      <c r="CB163" s="19">
        <f t="shared" si="311"/>
        <v>0</v>
      </c>
      <c r="CC163" s="19">
        <v>0</v>
      </c>
      <c r="CD163" s="23"/>
      <c r="CE163" s="19">
        <f>SUM(CF163:CJ163)</f>
        <v>0</v>
      </c>
      <c r="CF163" s="19">
        <v>0</v>
      </c>
      <c r="CG163" s="19">
        <v>0</v>
      </c>
      <c r="CH163" s="19"/>
      <c r="CI163" s="19">
        <v>0</v>
      </c>
      <c r="CJ163" s="19">
        <v>0</v>
      </c>
      <c r="CK163" s="19">
        <f>SUM(CL163:CN163)</f>
        <v>0</v>
      </c>
      <c r="CL163" s="19"/>
      <c r="CM163" s="19">
        <v>0</v>
      </c>
      <c r="CN163" s="19"/>
      <c r="CO163" s="19">
        <v>0</v>
      </c>
      <c r="CP163" s="75"/>
      <c r="CQ163" s="75"/>
      <c r="CR163" s="75"/>
      <c r="CS163" s="19">
        <f t="shared" si="313"/>
        <v>0</v>
      </c>
      <c r="CT163" s="19">
        <f t="shared" si="314"/>
        <v>0</v>
      </c>
      <c r="CU163" s="19">
        <v>0</v>
      </c>
      <c r="CV163" s="20">
        <v>0</v>
      </c>
      <c r="CW163" s="52"/>
    </row>
    <row r="164" spans="1:101" ht="15.6" x14ac:dyDescent="0.3">
      <c r="A164" s="104" t="s">
        <v>538</v>
      </c>
      <c r="B164" s="16" t="s">
        <v>1</v>
      </c>
      <c r="C164" s="17" t="s">
        <v>539</v>
      </c>
      <c r="D164" s="18">
        <f>D165</f>
        <v>479234</v>
      </c>
      <c r="E164" s="18">
        <f t="shared" ref="E164" si="353">E165</f>
        <v>455780</v>
      </c>
      <c r="F164" s="18">
        <f t="shared" ref="F164" si="354">F165</f>
        <v>455780</v>
      </c>
      <c r="G164" s="56">
        <f t="shared" ref="G164" si="355">G165</f>
        <v>355815</v>
      </c>
      <c r="H164" s="56">
        <f t="shared" ref="H164" si="356">H165</f>
        <v>84355</v>
      </c>
      <c r="I164" s="18">
        <f t="shared" ref="I164" si="357">I165</f>
        <v>0</v>
      </c>
      <c r="J164" s="56">
        <f t="shared" ref="J164" si="358">J165</f>
        <v>0</v>
      </c>
      <c r="K164" s="56">
        <f t="shared" ref="K164" si="359">K165</f>
        <v>0</v>
      </c>
      <c r="L164" s="56">
        <f t="shared" ref="L164" si="360">L165</f>
        <v>0</v>
      </c>
      <c r="M164" s="56">
        <f t="shared" ref="M164" si="361">M165</f>
        <v>0</v>
      </c>
      <c r="N164" s="56">
        <f t="shared" ref="N164" si="362">N165</f>
        <v>0</v>
      </c>
      <c r="O164" s="56">
        <f t="shared" ref="O164" si="363">O165</f>
        <v>0</v>
      </c>
      <c r="P164" s="18">
        <f t="shared" ref="P164" si="364">P165</f>
        <v>0</v>
      </c>
      <c r="Q164" s="18">
        <f t="shared" ref="Q164" si="365">Q165</f>
        <v>0</v>
      </c>
      <c r="R164" s="56">
        <f t="shared" ref="R164" si="366">R165</f>
        <v>0</v>
      </c>
      <c r="S164" s="56">
        <f t="shared" ref="S164" si="367">S165</f>
        <v>0</v>
      </c>
      <c r="T164" s="56">
        <f t="shared" ref="T164" si="368">T165</f>
        <v>10025</v>
      </c>
      <c r="U164" s="18">
        <f t="shared" ref="U164" si="369">U165</f>
        <v>5585</v>
      </c>
      <c r="V164" s="56">
        <f>V165</f>
        <v>1300</v>
      </c>
      <c r="W164" s="56">
        <f>W165</f>
        <v>2365</v>
      </c>
      <c r="X164" s="56">
        <f>X165</f>
        <v>1652</v>
      </c>
      <c r="Y164" s="56">
        <f>Y165</f>
        <v>268</v>
      </c>
      <c r="Z164" s="56">
        <f t="shared" ref="Z164" si="370">Z165</f>
        <v>0</v>
      </c>
      <c r="AA164" s="56">
        <f t="shared" ref="AA164" si="371">AA165</f>
        <v>0</v>
      </c>
      <c r="AB164" s="56">
        <f t="shared" ref="AB164" si="372">AB165</f>
        <v>0</v>
      </c>
      <c r="AC164" s="56">
        <f t="shared" ref="AC164" si="373">AC165</f>
        <v>0</v>
      </c>
      <c r="AD164" s="56">
        <f t="shared" ref="AD164" si="374">AD165</f>
        <v>0</v>
      </c>
      <c r="AE164" s="18">
        <f t="shared" ref="AE164" si="375">AE165</f>
        <v>0</v>
      </c>
      <c r="AF164" s="18">
        <f t="shared" ref="AF164" si="376">AF165</f>
        <v>0</v>
      </c>
      <c r="AG164" s="18">
        <f t="shared" ref="AG164" si="377">AG165</f>
        <v>0</v>
      </c>
      <c r="AH164" s="56">
        <f t="shared" ref="AH164" si="378">AH165</f>
        <v>0</v>
      </c>
      <c r="AI164" s="56">
        <f t="shared" ref="AI164" si="379">AI165</f>
        <v>0</v>
      </c>
      <c r="AJ164" s="56">
        <f t="shared" ref="AJ164" si="380">AJ165</f>
        <v>0</v>
      </c>
      <c r="AK164" s="56">
        <f t="shared" ref="AK164" si="381">AK165</f>
        <v>0</v>
      </c>
      <c r="AL164" s="56">
        <f t="shared" ref="AL164" si="382">AL165</f>
        <v>0</v>
      </c>
      <c r="AM164" s="56">
        <f t="shared" ref="AM164" si="383">AM165</f>
        <v>0</v>
      </c>
      <c r="AN164" s="56">
        <f t="shared" ref="AN164" si="384">AN165</f>
        <v>0</v>
      </c>
      <c r="AO164" s="56">
        <f t="shared" ref="AO164" si="385">AO165</f>
        <v>0</v>
      </c>
      <c r="AP164" s="56">
        <f t="shared" ref="AP164" si="386">AP165</f>
        <v>0</v>
      </c>
      <c r="AQ164" s="56">
        <f t="shared" ref="AQ164" si="387">AQ165</f>
        <v>0</v>
      </c>
      <c r="AR164" s="56">
        <f t="shared" ref="AR164" si="388">AR165</f>
        <v>0</v>
      </c>
      <c r="AS164" s="56">
        <f t="shared" ref="AS164" si="389">AS165</f>
        <v>0</v>
      </c>
      <c r="AT164" s="56">
        <f t="shared" ref="AT164" si="390">AT165</f>
        <v>0</v>
      </c>
      <c r="AU164" s="56">
        <f t="shared" ref="AU164" si="391">AU165</f>
        <v>0</v>
      </c>
      <c r="AV164" s="56">
        <f t="shared" ref="AV164" si="392">AV165</f>
        <v>0</v>
      </c>
      <c r="AW164" s="56">
        <f t="shared" ref="AW164" si="393">AW165</f>
        <v>0</v>
      </c>
      <c r="AX164" s="56">
        <f t="shared" ref="AX164" si="394">AX165</f>
        <v>0</v>
      </c>
      <c r="AY164" s="56">
        <f t="shared" ref="AY164" si="395">AY165</f>
        <v>0</v>
      </c>
      <c r="AZ164" s="56">
        <f t="shared" ref="AZ164" si="396">AZ165</f>
        <v>0</v>
      </c>
      <c r="BA164" s="18">
        <f t="shared" ref="BA164" si="397">BA165</f>
        <v>0</v>
      </c>
      <c r="BB164" s="18">
        <f t="shared" ref="BB164" si="398">BB165</f>
        <v>0</v>
      </c>
      <c r="BC164" s="18">
        <f t="shared" ref="BC164" si="399">BC165</f>
        <v>0</v>
      </c>
      <c r="BD164" s="18">
        <f t="shared" ref="BD164" si="400">BD165</f>
        <v>0</v>
      </c>
      <c r="BE164" s="18">
        <f t="shared" ref="BE164" si="401">BE165</f>
        <v>0</v>
      </c>
      <c r="BF164" s="18">
        <f t="shared" ref="BF164" si="402">BF165</f>
        <v>0</v>
      </c>
      <c r="BG164" s="18">
        <f t="shared" ref="BG164" si="403">BG165</f>
        <v>0</v>
      </c>
      <c r="BH164" s="18">
        <f t="shared" ref="BH164" si="404">BH165</f>
        <v>0</v>
      </c>
      <c r="BI164" s="18">
        <f t="shared" ref="BI164" si="405">BI165</f>
        <v>0</v>
      </c>
      <c r="BJ164" s="18">
        <f t="shared" ref="BJ164:BL164" si="406">BJ165</f>
        <v>0</v>
      </c>
      <c r="BK164" s="18">
        <f t="shared" ref="BK164" si="407">BK165</f>
        <v>0</v>
      </c>
      <c r="BL164" s="18">
        <f t="shared" si="406"/>
        <v>0</v>
      </c>
      <c r="BM164" s="18">
        <f t="shared" ref="BM164" si="408">BM165</f>
        <v>0</v>
      </c>
      <c r="BN164" s="18">
        <f t="shared" ref="BN164" si="409">BN165</f>
        <v>0</v>
      </c>
      <c r="BO164" s="18">
        <f t="shared" ref="BO164" si="410">BO165</f>
        <v>0</v>
      </c>
      <c r="BP164" s="18">
        <f t="shared" ref="BP164" si="411">BP165</f>
        <v>0</v>
      </c>
      <c r="BQ164" s="18">
        <f t="shared" ref="BQ164" si="412">BQ165</f>
        <v>0</v>
      </c>
      <c r="BR164" s="18">
        <f t="shared" ref="BR164" si="413">BR165</f>
        <v>0</v>
      </c>
      <c r="BS164" s="18">
        <f t="shared" ref="BS164" si="414">BS165</f>
        <v>0</v>
      </c>
      <c r="BT164" s="18">
        <f t="shared" ref="BT164" si="415">BT165</f>
        <v>0</v>
      </c>
      <c r="BU164" s="18">
        <f t="shared" ref="BU164" si="416">BU165</f>
        <v>0</v>
      </c>
      <c r="BV164" s="18">
        <f t="shared" ref="BV164" si="417">BV165</f>
        <v>0</v>
      </c>
      <c r="BW164" s="18">
        <f t="shared" ref="BW164" si="418">BW165</f>
        <v>0</v>
      </c>
      <c r="BX164" s="18">
        <f t="shared" ref="BX164" si="419">BX165</f>
        <v>0</v>
      </c>
      <c r="BY164" s="18">
        <f t="shared" ref="BY164" si="420">BY165</f>
        <v>0</v>
      </c>
      <c r="BZ164" s="18">
        <f t="shared" ref="BZ164" si="421">BZ165</f>
        <v>23454</v>
      </c>
      <c r="CA164" s="18">
        <f t="shared" ref="CA164" si="422">CA165</f>
        <v>23454</v>
      </c>
      <c r="CB164" s="18">
        <f t="shared" ref="CB164" si="423">CB165</f>
        <v>23454</v>
      </c>
      <c r="CC164" s="18">
        <f t="shared" ref="CC164" si="424">CC165</f>
        <v>0</v>
      </c>
      <c r="CD164" s="18">
        <f t="shared" ref="CD164" si="425">CD165</f>
        <v>23454</v>
      </c>
      <c r="CE164" s="18">
        <f t="shared" ref="CE164" si="426">CE165</f>
        <v>0</v>
      </c>
      <c r="CF164" s="18">
        <f t="shared" ref="CF164" si="427">CF165</f>
        <v>0</v>
      </c>
      <c r="CG164" s="18">
        <f t="shared" ref="CG164" si="428">CG165</f>
        <v>0</v>
      </c>
      <c r="CH164" s="18">
        <f t="shared" ref="CH164" si="429">CH165</f>
        <v>0</v>
      </c>
      <c r="CI164" s="18">
        <f t="shared" ref="CI164" si="430">CI165</f>
        <v>0</v>
      </c>
      <c r="CJ164" s="18">
        <f t="shared" ref="CJ164" si="431">CJ165</f>
        <v>0</v>
      </c>
      <c r="CK164" s="18">
        <f t="shared" ref="CK164" si="432">CK165</f>
        <v>0</v>
      </c>
      <c r="CL164" s="18">
        <f t="shared" ref="CL164" si="433">CL165</f>
        <v>0</v>
      </c>
      <c r="CM164" s="18">
        <f t="shared" ref="CM164" si="434">CM165</f>
        <v>0</v>
      </c>
      <c r="CN164" s="18">
        <f t="shared" ref="CN164" si="435">CN165</f>
        <v>0</v>
      </c>
      <c r="CO164" s="18">
        <f t="shared" ref="CO164" si="436">CO165</f>
        <v>0</v>
      </c>
      <c r="CP164" s="74"/>
      <c r="CQ164" s="74"/>
      <c r="CR164" s="74"/>
      <c r="CS164" s="18">
        <f t="shared" ref="CS164" si="437">CS165</f>
        <v>0</v>
      </c>
      <c r="CT164" s="18">
        <f t="shared" ref="CT164" si="438">CT165</f>
        <v>0</v>
      </c>
      <c r="CU164" s="18">
        <f t="shared" ref="CU164" si="439">CU165</f>
        <v>0</v>
      </c>
      <c r="CV164" s="46">
        <f t="shared" ref="CV164" si="440">CV165</f>
        <v>0</v>
      </c>
      <c r="CW164" s="57"/>
    </row>
    <row r="165" spans="1:101" s="58" customFormat="1" ht="31.2" x14ac:dyDescent="0.3">
      <c r="A165" s="105"/>
      <c r="B165" s="33" t="s">
        <v>62</v>
      </c>
      <c r="C165" s="32" t="s">
        <v>558</v>
      </c>
      <c r="D165" s="19">
        <f>SUM(E165+BZ165+CS165)</f>
        <v>479234</v>
      </c>
      <c r="E165" s="19">
        <f>SUM(F165+BA165)</f>
        <v>455780</v>
      </c>
      <c r="F165" s="19">
        <f>SUM(G165+H165+I165+P165+S165+T165+U165+AE165+AD165)</f>
        <v>455780</v>
      </c>
      <c r="G165" s="23">
        <v>355815</v>
      </c>
      <c r="H165" s="23">
        <v>84355</v>
      </c>
      <c r="I165" s="19">
        <f t="shared" ref="I165" si="441">SUM(J165:O165)</f>
        <v>0</v>
      </c>
      <c r="J165" s="23">
        <v>0</v>
      </c>
      <c r="K165" s="23">
        <v>0</v>
      </c>
      <c r="L165" s="23">
        <v>0</v>
      </c>
      <c r="M165" s="23">
        <v>0</v>
      </c>
      <c r="N165" s="23"/>
      <c r="O165" s="23">
        <f>1497-1497</f>
        <v>0</v>
      </c>
      <c r="P165" s="19">
        <f t="shared" ref="P165" si="442">SUM(Q165:R165)</f>
        <v>0</v>
      </c>
      <c r="Q165" s="19"/>
      <c r="R165" s="23">
        <v>0</v>
      </c>
      <c r="S165" s="23">
        <v>0</v>
      </c>
      <c r="T165" s="23">
        <v>10025</v>
      </c>
      <c r="U165" s="19">
        <f>SUM(V165:AC165)</f>
        <v>5585</v>
      </c>
      <c r="V165" s="23">
        <v>1300</v>
      </c>
      <c r="W165" s="23">
        <v>2365</v>
      </c>
      <c r="X165" s="23">
        <v>1652</v>
      </c>
      <c r="Y165" s="23">
        <v>268</v>
      </c>
      <c r="Z165" s="23">
        <v>0</v>
      </c>
      <c r="AA165" s="23">
        <v>0</v>
      </c>
      <c r="AB165" s="23">
        <v>0</v>
      </c>
      <c r="AC165" s="23">
        <v>0</v>
      </c>
      <c r="AD165" s="23">
        <v>0</v>
      </c>
      <c r="AE165" s="19">
        <f>SUM(AF165:AZ165)</f>
        <v>0</v>
      </c>
      <c r="AF165" s="19">
        <v>0</v>
      </c>
      <c r="AG165" s="19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0</v>
      </c>
      <c r="AM165" s="23">
        <v>0</v>
      </c>
      <c r="AN165" s="23"/>
      <c r="AO165" s="23">
        <v>0</v>
      </c>
      <c r="AP165" s="23">
        <v>0</v>
      </c>
      <c r="AQ165" s="23">
        <v>0</v>
      </c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19">
        <f>SUM(BB165+BF165+BI165+BK165+BN165)</f>
        <v>0</v>
      </c>
      <c r="BB165" s="19">
        <f>SUM(BC165:BE165)</f>
        <v>0</v>
      </c>
      <c r="BC165" s="19">
        <v>0</v>
      </c>
      <c r="BD165" s="19">
        <v>0</v>
      </c>
      <c r="BE165" s="19">
        <v>0</v>
      </c>
      <c r="BF165" s="19">
        <f>SUM(BH165:BH165)</f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f t="shared" ref="BK165" si="443">SUM(BL165)</f>
        <v>0</v>
      </c>
      <c r="BL165" s="19">
        <v>0</v>
      </c>
      <c r="BM165" s="19">
        <v>0</v>
      </c>
      <c r="BN165" s="19">
        <f>SUM(BO165:BY165)</f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f>SUM(CA165+CO165)</f>
        <v>23454</v>
      </c>
      <c r="CA165" s="19">
        <f>SUM(CB165+CE165+CK165)</f>
        <v>23454</v>
      </c>
      <c r="CB165" s="19">
        <f t="shared" ref="CB165" si="444">SUM(CC165:CD165)</f>
        <v>23454</v>
      </c>
      <c r="CC165" s="19">
        <v>0</v>
      </c>
      <c r="CD165" s="23">
        <v>23454</v>
      </c>
      <c r="CE165" s="19">
        <f>SUM(CF165:CJ165)</f>
        <v>0</v>
      </c>
      <c r="CF165" s="19">
        <v>0</v>
      </c>
      <c r="CG165" s="19">
        <v>0</v>
      </c>
      <c r="CH165" s="19">
        <v>0</v>
      </c>
      <c r="CI165" s="19">
        <v>0</v>
      </c>
      <c r="CJ165" s="19">
        <v>0</v>
      </c>
      <c r="CK165" s="19">
        <f>SUM(CL165:CN165)</f>
        <v>0</v>
      </c>
      <c r="CL165" s="19"/>
      <c r="CM165" s="19">
        <v>0</v>
      </c>
      <c r="CN165" s="19"/>
      <c r="CO165" s="19">
        <v>0</v>
      </c>
      <c r="CP165" s="75"/>
      <c r="CQ165" s="75"/>
      <c r="CR165" s="75"/>
      <c r="CS165" s="19">
        <f t="shared" ref="CS165" si="445">SUM(CT165)</f>
        <v>0</v>
      </c>
      <c r="CT165" s="19">
        <f t="shared" ref="CT165" si="446">SUM(CU165:CV165)</f>
        <v>0</v>
      </c>
      <c r="CU165" s="19">
        <v>0</v>
      </c>
      <c r="CV165" s="20">
        <v>0</v>
      </c>
      <c r="CW165" s="52"/>
    </row>
    <row r="166" spans="1:101" s="58" customFormat="1" ht="15.6" x14ac:dyDescent="0.3">
      <c r="A166" s="106" t="s">
        <v>232</v>
      </c>
      <c r="B166" s="25" t="s">
        <v>1</v>
      </c>
      <c r="C166" s="26" t="s">
        <v>233</v>
      </c>
      <c r="D166" s="27">
        <f>SUM(D167+D169+D172+D175+D177)</f>
        <v>980797057</v>
      </c>
      <c r="E166" s="27">
        <f t="shared" ref="E166:BT166" si="447">SUM(E167+E169+E172+E175+E177)</f>
        <v>980523233</v>
      </c>
      <c r="F166" s="27">
        <f t="shared" si="447"/>
        <v>978273080</v>
      </c>
      <c r="G166" s="27">
        <f t="shared" si="447"/>
        <v>575935100</v>
      </c>
      <c r="H166" s="27">
        <f t="shared" si="447"/>
        <v>135821950</v>
      </c>
      <c r="I166" s="27">
        <f t="shared" si="447"/>
        <v>143044580</v>
      </c>
      <c r="J166" s="27">
        <f t="shared" si="447"/>
        <v>104838203</v>
      </c>
      <c r="K166" s="27">
        <f t="shared" si="447"/>
        <v>781337</v>
      </c>
      <c r="L166" s="27">
        <f t="shared" si="447"/>
        <v>18402924</v>
      </c>
      <c r="M166" s="27">
        <f t="shared" si="447"/>
        <v>0</v>
      </c>
      <c r="N166" s="27">
        <f t="shared" si="447"/>
        <v>16804931</v>
      </c>
      <c r="O166" s="27">
        <f t="shared" si="447"/>
        <v>2217185</v>
      </c>
      <c r="P166" s="27">
        <f t="shared" si="447"/>
        <v>2329</v>
      </c>
      <c r="Q166" s="27">
        <f t="shared" si="447"/>
        <v>1310</v>
      </c>
      <c r="R166" s="27">
        <f t="shared" si="447"/>
        <v>1019</v>
      </c>
      <c r="S166" s="27">
        <f t="shared" si="447"/>
        <v>0</v>
      </c>
      <c r="T166" s="27">
        <f t="shared" si="447"/>
        <v>1664789</v>
      </c>
      <c r="U166" s="27">
        <f t="shared" si="447"/>
        <v>28716754</v>
      </c>
      <c r="V166" s="27">
        <f t="shared" si="447"/>
        <v>608508</v>
      </c>
      <c r="W166" s="27">
        <f t="shared" si="447"/>
        <v>13913740</v>
      </c>
      <c r="X166" s="27">
        <f t="shared" si="447"/>
        <v>7574549</v>
      </c>
      <c r="Y166" s="27">
        <f t="shared" si="447"/>
        <v>5758717</v>
      </c>
      <c r="Z166" s="27">
        <f t="shared" si="447"/>
        <v>676624</v>
      </c>
      <c r="AA166" s="27">
        <f t="shared" si="447"/>
        <v>0</v>
      </c>
      <c r="AB166" s="27">
        <f t="shared" si="447"/>
        <v>0</v>
      </c>
      <c r="AC166" s="27">
        <f t="shared" si="447"/>
        <v>184616</v>
      </c>
      <c r="AD166" s="27">
        <f t="shared" si="447"/>
        <v>0</v>
      </c>
      <c r="AE166" s="27">
        <f t="shared" si="447"/>
        <v>93087578</v>
      </c>
      <c r="AF166" s="27">
        <f t="shared" si="447"/>
        <v>0</v>
      </c>
      <c r="AG166" s="27">
        <f t="shared" si="447"/>
        <v>0</v>
      </c>
      <c r="AH166" s="27">
        <f t="shared" si="447"/>
        <v>0</v>
      </c>
      <c r="AI166" s="27">
        <f t="shared" si="447"/>
        <v>0</v>
      </c>
      <c r="AJ166" s="27">
        <f t="shared" si="447"/>
        <v>0</v>
      </c>
      <c r="AK166" s="27">
        <f t="shared" si="447"/>
        <v>0</v>
      </c>
      <c r="AL166" s="27">
        <f t="shared" si="447"/>
        <v>0</v>
      </c>
      <c r="AM166" s="27">
        <f t="shared" si="447"/>
        <v>0</v>
      </c>
      <c r="AN166" s="27">
        <f t="shared" si="447"/>
        <v>25657</v>
      </c>
      <c r="AO166" s="27">
        <f t="shared" si="447"/>
        <v>0</v>
      </c>
      <c r="AP166" s="27">
        <f t="shared" si="447"/>
        <v>0</v>
      </c>
      <c r="AQ166" s="27">
        <f t="shared" si="447"/>
        <v>0</v>
      </c>
      <c r="AR166" s="27">
        <f t="shared" si="447"/>
        <v>1925579</v>
      </c>
      <c r="AS166" s="27">
        <f t="shared" si="447"/>
        <v>125800</v>
      </c>
      <c r="AT166" s="27">
        <f t="shared" si="447"/>
        <v>0</v>
      </c>
      <c r="AU166" s="27">
        <f t="shared" si="447"/>
        <v>1922587</v>
      </c>
      <c r="AV166" s="27">
        <f t="shared" si="447"/>
        <v>6268746</v>
      </c>
      <c r="AW166" s="27">
        <f t="shared" si="447"/>
        <v>0</v>
      </c>
      <c r="AX166" s="27">
        <f t="shared" si="447"/>
        <v>0</v>
      </c>
      <c r="AY166" s="27">
        <f t="shared" ref="AY166" si="448">SUM(AY167+AY169+AY172+AY175+AY177)</f>
        <v>27615240</v>
      </c>
      <c r="AZ166" s="27">
        <f t="shared" si="447"/>
        <v>55203969</v>
      </c>
      <c r="BA166" s="27">
        <f t="shared" si="447"/>
        <v>2250153</v>
      </c>
      <c r="BB166" s="27">
        <f t="shared" si="447"/>
        <v>0</v>
      </c>
      <c r="BC166" s="27">
        <f t="shared" si="447"/>
        <v>0</v>
      </c>
      <c r="BD166" s="27">
        <f t="shared" si="447"/>
        <v>0</v>
      </c>
      <c r="BE166" s="27">
        <f t="shared" si="447"/>
        <v>0</v>
      </c>
      <c r="BF166" s="27">
        <f t="shared" si="447"/>
        <v>0</v>
      </c>
      <c r="BG166" s="27">
        <f t="shared" si="447"/>
        <v>0</v>
      </c>
      <c r="BH166" s="27">
        <f t="shared" si="447"/>
        <v>0</v>
      </c>
      <c r="BI166" s="27">
        <f t="shared" si="447"/>
        <v>0</v>
      </c>
      <c r="BJ166" s="27">
        <f t="shared" ref="BJ166" si="449">SUM(BJ167+BJ169+BJ172+BJ175+BJ177)</f>
        <v>0</v>
      </c>
      <c r="BK166" s="27">
        <f t="shared" si="447"/>
        <v>0</v>
      </c>
      <c r="BL166" s="27">
        <f t="shared" si="447"/>
        <v>0</v>
      </c>
      <c r="BM166" s="27">
        <f t="shared" ref="BM166" si="450">SUM(BM167+BM169+BM172+BM175+BM177)</f>
        <v>0</v>
      </c>
      <c r="BN166" s="27">
        <f t="shared" si="447"/>
        <v>2250153</v>
      </c>
      <c r="BO166" s="27">
        <f t="shared" si="447"/>
        <v>0</v>
      </c>
      <c r="BP166" s="27">
        <f t="shared" si="447"/>
        <v>0</v>
      </c>
      <c r="BQ166" s="27">
        <f t="shared" si="447"/>
        <v>0</v>
      </c>
      <c r="BR166" s="27">
        <f t="shared" si="447"/>
        <v>0</v>
      </c>
      <c r="BS166" s="27">
        <f t="shared" si="447"/>
        <v>0</v>
      </c>
      <c r="BT166" s="27">
        <f t="shared" si="447"/>
        <v>0</v>
      </c>
      <c r="BU166" s="27">
        <f t="shared" ref="BU166:CV166" si="451">SUM(BU167+BU169+BU172+BU175+BU177)</f>
        <v>0</v>
      </c>
      <c r="BV166" s="27">
        <f t="shared" si="451"/>
        <v>0</v>
      </c>
      <c r="BW166" s="27">
        <f t="shared" si="451"/>
        <v>0</v>
      </c>
      <c r="BX166" s="27">
        <f t="shared" si="451"/>
        <v>0</v>
      </c>
      <c r="BY166" s="27">
        <f t="shared" si="451"/>
        <v>2250153</v>
      </c>
      <c r="BZ166" s="27">
        <f t="shared" si="451"/>
        <v>273824</v>
      </c>
      <c r="CA166" s="27">
        <f t="shared" si="451"/>
        <v>273824</v>
      </c>
      <c r="CB166" s="27">
        <f t="shared" si="451"/>
        <v>273824</v>
      </c>
      <c r="CC166" s="27">
        <f t="shared" si="451"/>
        <v>0</v>
      </c>
      <c r="CD166" s="27">
        <f t="shared" si="451"/>
        <v>273824</v>
      </c>
      <c r="CE166" s="27">
        <f t="shared" si="451"/>
        <v>0</v>
      </c>
      <c r="CF166" s="27">
        <f t="shared" si="451"/>
        <v>0</v>
      </c>
      <c r="CG166" s="27">
        <f t="shared" ref="CG166:CH166" si="452">SUM(CG167+CG169+CG172+CG175+CG177)</f>
        <v>0</v>
      </c>
      <c r="CH166" s="27">
        <f t="shared" si="452"/>
        <v>0</v>
      </c>
      <c r="CI166" s="27">
        <f t="shared" si="451"/>
        <v>0</v>
      </c>
      <c r="CJ166" s="27">
        <f t="shared" ref="CJ166" si="453">SUM(CJ167+CJ169+CJ172+CJ175+CJ177)</f>
        <v>0</v>
      </c>
      <c r="CK166" s="27">
        <f t="shared" si="451"/>
        <v>0</v>
      </c>
      <c r="CL166" s="27">
        <f t="shared" ref="CL166" si="454">SUM(CL167+CL169+CL172+CL175+CL177)</f>
        <v>0</v>
      </c>
      <c r="CM166" s="27">
        <f t="shared" si="451"/>
        <v>0</v>
      </c>
      <c r="CN166" s="27">
        <f t="shared" si="451"/>
        <v>0</v>
      </c>
      <c r="CO166" s="27">
        <f t="shared" si="451"/>
        <v>0</v>
      </c>
      <c r="CP166" s="27">
        <f t="shared" si="451"/>
        <v>0</v>
      </c>
      <c r="CQ166" s="27">
        <f t="shared" si="451"/>
        <v>0</v>
      </c>
      <c r="CR166" s="27">
        <f t="shared" si="451"/>
        <v>0</v>
      </c>
      <c r="CS166" s="27">
        <f t="shared" si="451"/>
        <v>0</v>
      </c>
      <c r="CT166" s="27">
        <f t="shared" si="451"/>
        <v>0</v>
      </c>
      <c r="CU166" s="27">
        <f t="shared" si="451"/>
        <v>0</v>
      </c>
      <c r="CV166" s="60">
        <f t="shared" si="451"/>
        <v>0</v>
      </c>
      <c r="CW166" s="57"/>
    </row>
    <row r="167" spans="1:101" ht="15.6" x14ac:dyDescent="0.3">
      <c r="A167" s="104" t="s">
        <v>234</v>
      </c>
      <c r="B167" s="16" t="s">
        <v>1</v>
      </c>
      <c r="C167" s="17" t="s">
        <v>235</v>
      </c>
      <c r="D167" s="18">
        <f>SUM(D168)</f>
        <v>748395167</v>
      </c>
      <c r="E167" s="18">
        <f t="shared" ref="E167:BT167" si="455">SUM(E168)</f>
        <v>748395167</v>
      </c>
      <c r="F167" s="18">
        <f t="shared" si="455"/>
        <v>746400724</v>
      </c>
      <c r="G167" s="18">
        <f t="shared" si="455"/>
        <v>435510458</v>
      </c>
      <c r="H167" s="18">
        <f t="shared" si="455"/>
        <v>102917553</v>
      </c>
      <c r="I167" s="18">
        <f t="shared" si="455"/>
        <v>97095675</v>
      </c>
      <c r="J167" s="18">
        <f t="shared" si="455"/>
        <v>69105370</v>
      </c>
      <c r="K167" s="18">
        <f t="shared" si="455"/>
        <v>571729</v>
      </c>
      <c r="L167" s="18">
        <f t="shared" si="455"/>
        <v>17288812</v>
      </c>
      <c r="M167" s="18">
        <f t="shared" si="455"/>
        <v>0</v>
      </c>
      <c r="N167" s="18">
        <f t="shared" si="455"/>
        <v>8103292</v>
      </c>
      <c r="O167" s="18">
        <f t="shared" si="455"/>
        <v>2026472</v>
      </c>
      <c r="P167" s="18">
        <f t="shared" si="455"/>
        <v>0</v>
      </c>
      <c r="Q167" s="18">
        <f t="shared" si="455"/>
        <v>0</v>
      </c>
      <c r="R167" s="18">
        <f t="shared" si="455"/>
        <v>0</v>
      </c>
      <c r="S167" s="18">
        <f t="shared" si="455"/>
        <v>0</v>
      </c>
      <c r="T167" s="18">
        <f t="shared" si="455"/>
        <v>983348</v>
      </c>
      <c r="U167" s="18">
        <f t="shared" si="455"/>
        <v>25231239</v>
      </c>
      <c r="V167" s="18">
        <f t="shared" si="455"/>
        <v>592658</v>
      </c>
      <c r="W167" s="18">
        <f t="shared" si="455"/>
        <v>11918560</v>
      </c>
      <c r="X167" s="18">
        <f t="shared" si="455"/>
        <v>6587823</v>
      </c>
      <c r="Y167" s="18">
        <f t="shared" si="455"/>
        <v>5368371</v>
      </c>
      <c r="Z167" s="18">
        <f t="shared" si="455"/>
        <v>670424</v>
      </c>
      <c r="AA167" s="18">
        <f t="shared" si="455"/>
        <v>0</v>
      </c>
      <c r="AB167" s="18">
        <f t="shared" si="455"/>
        <v>0</v>
      </c>
      <c r="AC167" s="18">
        <f t="shared" si="455"/>
        <v>93403</v>
      </c>
      <c r="AD167" s="18">
        <f t="shared" si="455"/>
        <v>0</v>
      </c>
      <c r="AE167" s="18">
        <f t="shared" si="455"/>
        <v>84662451</v>
      </c>
      <c r="AF167" s="18">
        <f t="shared" si="455"/>
        <v>0</v>
      </c>
      <c r="AG167" s="18">
        <f t="shared" si="455"/>
        <v>0</v>
      </c>
      <c r="AH167" s="18">
        <f t="shared" si="455"/>
        <v>0</v>
      </c>
      <c r="AI167" s="18">
        <f t="shared" si="455"/>
        <v>0</v>
      </c>
      <c r="AJ167" s="18">
        <f t="shared" si="455"/>
        <v>0</v>
      </c>
      <c r="AK167" s="18">
        <f t="shared" si="455"/>
        <v>0</v>
      </c>
      <c r="AL167" s="18">
        <f t="shared" si="455"/>
        <v>0</v>
      </c>
      <c r="AM167" s="18">
        <f t="shared" si="455"/>
        <v>0</v>
      </c>
      <c r="AN167" s="18">
        <f t="shared" si="455"/>
        <v>0</v>
      </c>
      <c r="AO167" s="18">
        <f t="shared" si="455"/>
        <v>0</v>
      </c>
      <c r="AP167" s="18">
        <f t="shared" si="455"/>
        <v>0</v>
      </c>
      <c r="AQ167" s="18">
        <f t="shared" si="455"/>
        <v>0</v>
      </c>
      <c r="AR167" s="18">
        <f t="shared" si="455"/>
        <v>1394873</v>
      </c>
      <c r="AS167" s="18">
        <f t="shared" si="455"/>
        <v>98200</v>
      </c>
      <c r="AT167" s="18">
        <f t="shared" si="455"/>
        <v>0</v>
      </c>
      <c r="AU167" s="18">
        <f t="shared" si="455"/>
        <v>1031112</v>
      </c>
      <c r="AV167" s="18">
        <f t="shared" si="455"/>
        <v>6032889</v>
      </c>
      <c r="AW167" s="18">
        <f t="shared" si="455"/>
        <v>0</v>
      </c>
      <c r="AX167" s="18">
        <f t="shared" si="455"/>
        <v>0</v>
      </c>
      <c r="AY167" s="18">
        <f t="shared" si="455"/>
        <v>27615240</v>
      </c>
      <c r="AZ167" s="18">
        <f t="shared" si="455"/>
        <v>48490137</v>
      </c>
      <c r="BA167" s="18">
        <f t="shared" si="455"/>
        <v>1994443</v>
      </c>
      <c r="BB167" s="18">
        <f t="shared" si="455"/>
        <v>0</v>
      </c>
      <c r="BC167" s="18">
        <f t="shared" si="455"/>
        <v>0</v>
      </c>
      <c r="BD167" s="18">
        <f t="shared" si="455"/>
        <v>0</v>
      </c>
      <c r="BE167" s="18">
        <f t="shared" si="455"/>
        <v>0</v>
      </c>
      <c r="BF167" s="18">
        <f t="shared" si="455"/>
        <v>0</v>
      </c>
      <c r="BG167" s="18">
        <f t="shared" si="455"/>
        <v>0</v>
      </c>
      <c r="BH167" s="18">
        <f t="shared" si="455"/>
        <v>0</v>
      </c>
      <c r="BI167" s="18">
        <f t="shared" si="455"/>
        <v>0</v>
      </c>
      <c r="BJ167" s="18">
        <f t="shared" si="455"/>
        <v>0</v>
      </c>
      <c r="BK167" s="18">
        <f t="shared" si="455"/>
        <v>0</v>
      </c>
      <c r="BL167" s="18">
        <f t="shared" si="455"/>
        <v>0</v>
      </c>
      <c r="BM167" s="18">
        <f t="shared" si="455"/>
        <v>0</v>
      </c>
      <c r="BN167" s="18">
        <f t="shared" si="455"/>
        <v>1994443</v>
      </c>
      <c r="BO167" s="18">
        <f t="shared" si="455"/>
        <v>0</v>
      </c>
      <c r="BP167" s="18">
        <f t="shared" si="455"/>
        <v>0</v>
      </c>
      <c r="BQ167" s="18">
        <f t="shared" si="455"/>
        <v>0</v>
      </c>
      <c r="BR167" s="18">
        <f t="shared" si="455"/>
        <v>0</v>
      </c>
      <c r="BS167" s="18">
        <f t="shared" si="455"/>
        <v>0</v>
      </c>
      <c r="BT167" s="18">
        <f t="shared" si="455"/>
        <v>0</v>
      </c>
      <c r="BU167" s="18">
        <f t="shared" ref="BU167:CV167" si="456">SUM(BU168)</f>
        <v>0</v>
      </c>
      <c r="BV167" s="18">
        <f t="shared" si="456"/>
        <v>0</v>
      </c>
      <c r="BW167" s="18">
        <f t="shared" si="456"/>
        <v>0</v>
      </c>
      <c r="BX167" s="18">
        <f t="shared" si="456"/>
        <v>0</v>
      </c>
      <c r="BY167" s="18">
        <f t="shared" si="456"/>
        <v>1994443</v>
      </c>
      <c r="BZ167" s="18">
        <f t="shared" si="456"/>
        <v>0</v>
      </c>
      <c r="CA167" s="18">
        <f t="shared" si="456"/>
        <v>0</v>
      </c>
      <c r="CB167" s="18">
        <f t="shared" si="456"/>
        <v>0</v>
      </c>
      <c r="CC167" s="18">
        <f t="shared" si="456"/>
        <v>0</v>
      </c>
      <c r="CD167" s="18">
        <f t="shared" si="456"/>
        <v>0</v>
      </c>
      <c r="CE167" s="18">
        <f t="shared" si="456"/>
        <v>0</v>
      </c>
      <c r="CF167" s="18">
        <f t="shared" si="456"/>
        <v>0</v>
      </c>
      <c r="CG167" s="18">
        <f t="shared" si="456"/>
        <v>0</v>
      </c>
      <c r="CH167" s="18">
        <f t="shared" si="456"/>
        <v>0</v>
      </c>
      <c r="CI167" s="18">
        <f t="shared" si="456"/>
        <v>0</v>
      </c>
      <c r="CJ167" s="18">
        <f t="shared" si="456"/>
        <v>0</v>
      </c>
      <c r="CK167" s="18">
        <f t="shared" si="456"/>
        <v>0</v>
      </c>
      <c r="CL167" s="18">
        <f t="shared" si="456"/>
        <v>0</v>
      </c>
      <c r="CM167" s="18">
        <f t="shared" si="456"/>
        <v>0</v>
      </c>
      <c r="CN167" s="18"/>
      <c r="CO167" s="18">
        <f t="shared" si="456"/>
        <v>0</v>
      </c>
      <c r="CP167" s="74"/>
      <c r="CQ167" s="74"/>
      <c r="CR167" s="74"/>
      <c r="CS167" s="18">
        <f t="shared" si="456"/>
        <v>0</v>
      </c>
      <c r="CT167" s="18">
        <f t="shared" si="456"/>
        <v>0</v>
      </c>
      <c r="CU167" s="18">
        <f t="shared" si="456"/>
        <v>0</v>
      </c>
      <c r="CV167" s="46">
        <f t="shared" si="456"/>
        <v>0</v>
      </c>
      <c r="CW167" s="57"/>
    </row>
    <row r="168" spans="1:101" s="58" customFormat="1" ht="15.6" x14ac:dyDescent="0.3">
      <c r="A168" s="105" t="s">
        <v>1</v>
      </c>
      <c r="B168" s="21" t="s">
        <v>58</v>
      </c>
      <c r="C168" s="22" t="s">
        <v>235</v>
      </c>
      <c r="D168" s="19">
        <f>SUM(E168+BZ168+CS168)</f>
        <v>748395167</v>
      </c>
      <c r="E168" s="19">
        <f>SUM(F168+BA168)</f>
        <v>748395167</v>
      </c>
      <c r="F168" s="19">
        <f>SUM(G168+H168+I168+P168+S168+T168+U168+AE168+AD168)</f>
        <v>746400724</v>
      </c>
      <c r="G168" s="23">
        <v>435510458</v>
      </c>
      <c r="H168" s="23">
        <v>102917553</v>
      </c>
      <c r="I168" s="19">
        <f t="shared" si="307"/>
        <v>97095675</v>
      </c>
      <c r="J168" s="23">
        <v>69105370</v>
      </c>
      <c r="K168" s="23">
        <v>571729</v>
      </c>
      <c r="L168" s="23">
        <v>17288812</v>
      </c>
      <c r="M168" s="23">
        <v>0</v>
      </c>
      <c r="N168" s="23">
        <v>8103292</v>
      </c>
      <c r="O168" s="23">
        <v>2026472</v>
      </c>
      <c r="P168" s="19">
        <f t="shared" si="308"/>
        <v>0</v>
      </c>
      <c r="Q168" s="19">
        <v>0</v>
      </c>
      <c r="R168" s="19"/>
      <c r="S168" s="19"/>
      <c r="T168" s="23">
        <v>983348</v>
      </c>
      <c r="U168" s="19">
        <f t="shared" ref="U168" si="457">SUM(V168:AC168)</f>
        <v>25231239</v>
      </c>
      <c r="V168" s="23">
        <v>592658</v>
      </c>
      <c r="W168" s="23">
        <v>11918560</v>
      </c>
      <c r="X168" s="23">
        <v>6587823</v>
      </c>
      <c r="Y168" s="23">
        <v>5368371</v>
      </c>
      <c r="Z168" s="23">
        <v>670424</v>
      </c>
      <c r="AA168" s="23">
        <v>0</v>
      </c>
      <c r="AB168" s="23">
        <v>0</v>
      </c>
      <c r="AC168" s="23">
        <v>93403</v>
      </c>
      <c r="AD168" s="23">
        <v>0</v>
      </c>
      <c r="AE168" s="19">
        <f>SUM(AF168:AZ168)</f>
        <v>84662451</v>
      </c>
      <c r="AF168" s="19">
        <v>0</v>
      </c>
      <c r="AG168" s="19">
        <v>0</v>
      </c>
      <c r="AH168" s="23"/>
      <c r="AI168" s="23"/>
      <c r="AJ168" s="23"/>
      <c r="AK168" s="23"/>
      <c r="AL168" s="23"/>
      <c r="AM168" s="23">
        <v>0</v>
      </c>
      <c r="AN168" s="23">
        <v>0</v>
      </c>
      <c r="AO168" s="23">
        <v>0</v>
      </c>
      <c r="AP168" s="23">
        <v>0</v>
      </c>
      <c r="AQ168" s="23">
        <v>0</v>
      </c>
      <c r="AR168" s="23">
        <v>1394873</v>
      </c>
      <c r="AS168" s="23">
        <v>98200</v>
      </c>
      <c r="AT168" s="23">
        <v>0</v>
      </c>
      <c r="AU168" s="23">
        <v>1031112</v>
      </c>
      <c r="AV168" s="23">
        <v>6032889</v>
      </c>
      <c r="AW168" s="23">
        <v>0</v>
      </c>
      <c r="AX168" s="23">
        <v>0</v>
      </c>
      <c r="AY168" s="23">
        <v>27615240</v>
      </c>
      <c r="AZ168" s="23">
        <v>48490137</v>
      </c>
      <c r="BA168" s="19">
        <f>SUM(BB168+BF168+BI168+BK168+BN168)</f>
        <v>1994443</v>
      </c>
      <c r="BB168" s="19">
        <f>SUM(BC168:BE168)</f>
        <v>0</v>
      </c>
      <c r="BC168" s="19">
        <v>0</v>
      </c>
      <c r="BD168" s="19">
        <v>0</v>
      </c>
      <c r="BE168" s="19">
        <v>0</v>
      </c>
      <c r="BF168" s="19">
        <f>SUM(BH168:BH168)</f>
        <v>0</v>
      </c>
      <c r="BG168" s="19">
        <v>0</v>
      </c>
      <c r="BH168" s="19">
        <v>0</v>
      </c>
      <c r="BI168" s="19">
        <v>0</v>
      </c>
      <c r="BJ168" s="19">
        <v>0</v>
      </c>
      <c r="BK168" s="19">
        <f t="shared" si="310"/>
        <v>0</v>
      </c>
      <c r="BL168" s="19">
        <v>0</v>
      </c>
      <c r="BM168" s="19">
        <v>0</v>
      </c>
      <c r="BN168" s="19">
        <f>SUM(BO168:BY168)</f>
        <v>1994443</v>
      </c>
      <c r="BO168" s="19">
        <v>0</v>
      </c>
      <c r="BP168" s="19">
        <v>0</v>
      </c>
      <c r="BQ168" s="19">
        <v>0</v>
      </c>
      <c r="BR168" s="19">
        <v>0</v>
      </c>
      <c r="BS168" s="19">
        <v>0</v>
      </c>
      <c r="BT168" s="19">
        <v>0</v>
      </c>
      <c r="BU168" s="19">
        <v>0</v>
      </c>
      <c r="BV168" s="19">
        <v>0</v>
      </c>
      <c r="BW168" s="19">
        <v>0</v>
      </c>
      <c r="BX168" s="19">
        <v>0</v>
      </c>
      <c r="BY168" s="23">
        <v>1994443</v>
      </c>
      <c r="BZ168" s="19">
        <f>SUM(CA168+CO168)</f>
        <v>0</v>
      </c>
      <c r="CA168" s="19">
        <f>SUM(CB168+CE168+CK168)</f>
        <v>0</v>
      </c>
      <c r="CB168" s="19">
        <f t="shared" si="311"/>
        <v>0</v>
      </c>
      <c r="CC168" s="19">
        <v>0</v>
      </c>
      <c r="CD168" s="23"/>
      <c r="CE168" s="19">
        <f>SUM(CF168:CJ168)</f>
        <v>0</v>
      </c>
      <c r="CF168" s="19">
        <v>0</v>
      </c>
      <c r="CG168" s="19"/>
      <c r="CH168" s="19">
        <v>0</v>
      </c>
      <c r="CI168" s="19">
        <v>0</v>
      </c>
      <c r="CJ168" s="19">
        <v>0</v>
      </c>
      <c r="CK168" s="19">
        <f>SUM(CL168:CN168)</f>
        <v>0</v>
      </c>
      <c r="CL168" s="23"/>
      <c r="CM168" s="19">
        <v>0</v>
      </c>
      <c r="CN168" s="19"/>
      <c r="CO168" s="19">
        <v>0</v>
      </c>
      <c r="CP168" s="75"/>
      <c r="CQ168" s="75"/>
      <c r="CR168" s="75"/>
      <c r="CS168" s="19">
        <f t="shared" si="313"/>
        <v>0</v>
      </c>
      <c r="CT168" s="19">
        <f t="shared" si="314"/>
        <v>0</v>
      </c>
      <c r="CU168" s="19">
        <v>0</v>
      </c>
      <c r="CV168" s="20">
        <v>0</v>
      </c>
      <c r="CW168" s="52"/>
    </row>
    <row r="169" spans="1:101" ht="31.2" x14ac:dyDescent="0.3">
      <c r="A169" s="104" t="s">
        <v>236</v>
      </c>
      <c r="B169" s="16" t="s">
        <v>1</v>
      </c>
      <c r="C169" s="17" t="s">
        <v>237</v>
      </c>
      <c r="D169" s="18">
        <f>SUM(D170:D171)</f>
        <v>169204950</v>
      </c>
      <c r="E169" s="18">
        <f t="shared" ref="E169:BT169" si="458">SUM(E170:E171)</f>
        <v>168988495</v>
      </c>
      <c r="F169" s="18">
        <f t="shared" si="458"/>
        <v>168934448</v>
      </c>
      <c r="G169" s="18">
        <f t="shared" si="458"/>
        <v>117122661</v>
      </c>
      <c r="H169" s="18">
        <f t="shared" si="458"/>
        <v>27504055</v>
      </c>
      <c r="I169" s="18">
        <f t="shared" si="458"/>
        <v>14444375</v>
      </c>
      <c r="J169" s="18">
        <f t="shared" si="458"/>
        <v>6040473</v>
      </c>
      <c r="K169" s="18">
        <f t="shared" si="458"/>
        <v>83340</v>
      </c>
      <c r="L169" s="18">
        <f t="shared" si="458"/>
        <v>0</v>
      </c>
      <c r="M169" s="18">
        <f t="shared" si="458"/>
        <v>0</v>
      </c>
      <c r="N169" s="18">
        <f t="shared" si="458"/>
        <v>8171242</v>
      </c>
      <c r="O169" s="18">
        <f t="shared" si="458"/>
        <v>149320</v>
      </c>
      <c r="P169" s="18">
        <f t="shared" si="458"/>
        <v>0</v>
      </c>
      <c r="Q169" s="18">
        <f t="shared" si="458"/>
        <v>0</v>
      </c>
      <c r="R169" s="18">
        <f t="shared" si="458"/>
        <v>0</v>
      </c>
      <c r="S169" s="18">
        <f t="shared" si="458"/>
        <v>0</v>
      </c>
      <c r="T169" s="18">
        <f t="shared" si="458"/>
        <v>475358</v>
      </c>
      <c r="U169" s="18">
        <f t="shared" si="458"/>
        <v>2532050</v>
      </c>
      <c r="V169" s="18">
        <f t="shared" si="458"/>
        <v>0</v>
      </c>
      <c r="W169" s="18">
        <f t="shared" si="458"/>
        <v>1477964</v>
      </c>
      <c r="X169" s="18">
        <f t="shared" si="458"/>
        <v>702237</v>
      </c>
      <c r="Y169" s="18">
        <f t="shared" si="458"/>
        <v>303247</v>
      </c>
      <c r="Z169" s="18">
        <f t="shared" si="458"/>
        <v>0</v>
      </c>
      <c r="AA169" s="18">
        <f t="shared" si="458"/>
        <v>0</v>
      </c>
      <c r="AB169" s="18">
        <f t="shared" si="458"/>
        <v>0</v>
      </c>
      <c r="AC169" s="18">
        <f t="shared" si="458"/>
        <v>48602</v>
      </c>
      <c r="AD169" s="18">
        <f t="shared" si="458"/>
        <v>0</v>
      </c>
      <c r="AE169" s="18">
        <f t="shared" si="458"/>
        <v>6855949</v>
      </c>
      <c r="AF169" s="18">
        <f t="shared" si="458"/>
        <v>0</v>
      </c>
      <c r="AG169" s="18">
        <f t="shared" si="458"/>
        <v>0</v>
      </c>
      <c r="AH169" s="18">
        <f t="shared" si="458"/>
        <v>0</v>
      </c>
      <c r="AI169" s="18">
        <f t="shared" si="458"/>
        <v>0</v>
      </c>
      <c r="AJ169" s="18">
        <f t="shared" si="458"/>
        <v>0</v>
      </c>
      <c r="AK169" s="18">
        <f t="shared" si="458"/>
        <v>0</v>
      </c>
      <c r="AL169" s="18">
        <f t="shared" si="458"/>
        <v>0</v>
      </c>
      <c r="AM169" s="18">
        <f t="shared" si="458"/>
        <v>0</v>
      </c>
      <c r="AN169" s="18">
        <f t="shared" si="458"/>
        <v>25657</v>
      </c>
      <c r="AO169" s="18">
        <f t="shared" si="458"/>
        <v>0</v>
      </c>
      <c r="AP169" s="18">
        <f t="shared" si="458"/>
        <v>0</v>
      </c>
      <c r="AQ169" s="18">
        <f t="shared" si="458"/>
        <v>0</v>
      </c>
      <c r="AR169" s="18">
        <f t="shared" si="458"/>
        <v>483854</v>
      </c>
      <c r="AS169" s="18">
        <f t="shared" si="458"/>
        <v>27600</v>
      </c>
      <c r="AT169" s="18">
        <f t="shared" si="458"/>
        <v>0</v>
      </c>
      <c r="AU169" s="18">
        <f t="shared" si="458"/>
        <v>833075</v>
      </c>
      <c r="AV169" s="18">
        <f t="shared" si="458"/>
        <v>0</v>
      </c>
      <c r="AW169" s="18">
        <f t="shared" si="458"/>
        <v>0</v>
      </c>
      <c r="AX169" s="18">
        <f t="shared" si="458"/>
        <v>0</v>
      </c>
      <c r="AY169" s="18"/>
      <c r="AZ169" s="18">
        <f t="shared" si="458"/>
        <v>5485763</v>
      </c>
      <c r="BA169" s="18">
        <f t="shared" si="458"/>
        <v>54047</v>
      </c>
      <c r="BB169" s="18">
        <f t="shared" si="458"/>
        <v>0</v>
      </c>
      <c r="BC169" s="18">
        <f t="shared" si="458"/>
        <v>0</v>
      </c>
      <c r="BD169" s="18">
        <f t="shared" si="458"/>
        <v>0</v>
      </c>
      <c r="BE169" s="18">
        <f t="shared" si="458"/>
        <v>0</v>
      </c>
      <c r="BF169" s="18">
        <f t="shared" si="458"/>
        <v>0</v>
      </c>
      <c r="BG169" s="18">
        <f t="shared" si="458"/>
        <v>0</v>
      </c>
      <c r="BH169" s="18">
        <f t="shared" si="458"/>
        <v>0</v>
      </c>
      <c r="BI169" s="18">
        <f t="shared" si="458"/>
        <v>0</v>
      </c>
      <c r="BJ169" s="18">
        <f t="shared" ref="BJ169" si="459">SUM(BJ170:BJ171)</f>
        <v>0</v>
      </c>
      <c r="BK169" s="18">
        <f t="shared" si="458"/>
        <v>0</v>
      </c>
      <c r="BL169" s="18">
        <f t="shared" si="458"/>
        <v>0</v>
      </c>
      <c r="BM169" s="18">
        <f t="shared" ref="BM169" si="460">SUM(BM170:BM171)</f>
        <v>0</v>
      </c>
      <c r="BN169" s="18">
        <f t="shared" si="458"/>
        <v>54047</v>
      </c>
      <c r="BO169" s="18">
        <f t="shared" si="458"/>
        <v>0</v>
      </c>
      <c r="BP169" s="18">
        <f t="shared" si="458"/>
        <v>0</v>
      </c>
      <c r="BQ169" s="18">
        <f t="shared" si="458"/>
        <v>0</v>
      </c>
      <c r="BR169" s="18">
        <f t="shared" si="458"/>
        <v>0</v>
      </c>
      <c r="BS169" s="18">
        <f t="shared" si="458"/>
        <v>0</v>
      </c>
      <c r="BT169" s="18">
        <f t="shared" si="458"/>
        <v>0</v>
      </c>
      <c r="BU169" s="18">
        <f t="shared" ref="BU169:CV169" si="461">SUM(BU170:BU171)</f>
        <v>0</v>
      </c>
      <c r="BV169" s="18">
        <f t="shared" si="461"/>
        <v>0</v>
      </c>
      <c r="BW169" s="18">
        <f t="shared" si="461"/>
        <v>0</v>
      </c>
      <c r="BX169" s="18">
        <f t="shared" si="461"/>
        <v>0</v>
      </c>
      <c r="BY169" s="18">
        <f t="shared" si="461"/>
        <v>54047</v>
      </c>
      <c r="BZ169" s="18">
        <f t="shared" si="461"/>
        <v>216455</v>
      </c>
      <c r="CA169" s="18">
        <f t="shared" si="461"/>
        <v>216455</v>
      </c>
      <c r="CB169" s="18">
        <f t="shared" si="461"/>
        <v>216455</v>
      </c>
      <c r="CC169" s="18">
        <f t="shared" si="461"/>
        <v>0</v>
      </c>
      <c r="CD169" s="18">
        <f t="shared" si="461"/>
        <v>216455</v>
      </c>
      <c r="CE169" s="18">
        <f t="shared" si="461"/>
        <v>0</v>
      </c>
      <c r="CF169" s="18">
        <f t="shared" si="461"/>
        <v>0</v>
      </c>
      <c r="CG169" s="18">
        <f t="shared" ref="CG169:CH169" si="462">SUM(CG170:CG171)</f>
        <v>0</v>
      </c>
      <c r="CH169" s="18">
        <f t="shared" si="462"/>
        <v>0</v>
      </c>
      <c r="CI169" s="18">
        <f t="shared" si="461"/>
        <v>0</v>
      </c>
      <c r="CJ169" s="18">
        <f t="shared" ref="CJ169" si="463">SUM(CJ170:CJ171)</f>
        <v>0</v>
      </c>
      <c r="CK169" s="18">
        <f t="shared" si="461"/>
        <v>0</v>
      </c>
      <c r="CL169" s="18">
        <f t="shared" ref="CL169" si="464">SUM(CL170:CL171)</f>
        <v>0</v>
      </c>
      <c r="CM169" s="18">
        <f t="shared" si="461"/>
        <v>0</v>
      </c>
      <c r="CN169" s="18">
        <f t="shared" si="461"/>
        <v>0</v>
      </c>
      <c r="CO169" s="18">
        <f t="shared" si="461"/>
        <v>0</v>
      </c>
      <c r="CP169" s="74"/>
      <c r="CQ169" s="74"/>
      <c r="CR169" s="74"/>
      <c r="CS169" s="18">
        <f t="shared" si="461"/>
        <v>0</v>
      </c>
      <c r="CT169" s="18">
        <f t="shared" si="461"/>
        <v>0</v>
      </c>
      <c r="CU169" s="18">
        <f t="shared" si="461"/>
        <v>0</v>
      </c>
      <c r="CV169" s="46">
        <f t="shared" si="461"/>
        <v>0</v>
      </c>
      <c r="CW169" s="57"/>
    </row>
    <row r="170" spans="1:101" ht="15.6" x14ac:dyDescent="0.3">
      <c r="A170" s="105" t="s">
        <v>1</v>
      </c>
      <c r="B170" s="21" t="s">
        <v>58</v>
      </c>
      <c r="C170" s="22" t="s">
        <v>238</v>
      </c>
      <c r="D170" s="19">
        <f>SUM(E170+BZ170+CS170)</f>
        <v>116502915</v>
      </c>
      <c r="E170" s="19">
        <f>SUM(F170+BA170)</f>
        <v>116286460</v>
      </c>
      <c r="F170" s="19">
        <f>SUM(G170+H170+I170+P170+S170+T170+U170+AE170+AD170)</f>
        <v>116286460</v>
      </c>
      <c r="G170" s="23">
        <v>82050547</v>
      </c>
      <c r="H170" s="23">
        <v>19095402</v>
      </c>
      <c r="I170" s="19">
        <f t="shared" si="307"/>
        <v>5713469</v>
      </c>
      <c r="J170" s="23">
        <v>5090658</v>
      </c>
      <c r="K170" s="23">
        <v>0</v>
      </c>
      <c r="L170" s="23">
        <v>0</v>
      </c>
      <c r="M170" s="23">
        <v>0</v>
      </c>
      <c r="N170" s="23">
        <v>516962</v>
      </c>
      <c r="O170" s="23">
        <v>105849</v>
      </c>
      <c r="P170" s="19">
        <f t="shared" si="308"/>
        <v>0</v>
      </c>
      <c r="Q170" s="19">
        <v>0</v>
      </c>
      <c r="R170" s="19"/>
      <c r="S170" s="19"/>
      <c r="T170" s="23">
        <v>432915</v>
      </c>
      <c r="U170" s="19">
        <f t="shared" ref="U170:U171" si="465">SUM(V170:AC170)</f>
        <v>2243825</v>
      </c>
      <c r="V170" s="23">
        <v>0</v>
      </c>
      <c r="W170" s="23">
        <v>1332440</v>
      </c>
      <c r="X170" s="23">
        <v>598643</v>
      </c>
      <c r="Y170" s="23">
        <v>264140</v>
      </c>
      <c r="Z170" s="23">
        <v>0</v>
      </c>
      <c r="AA170" s="23">
        <v>0</v>
      </c>
      <c r="AB170" s="23">
        <v>0</v>
      </c>
      <c r="AC170" s="23">
        <v>48602</v>
      </c>
      <c r="AD170" s="23">
        <v>0</v>
      </c>
      <c r="AE170" s="19">
        <f>SUM(AF170:AZ170)</f>
        <v>6750302</v>
      </c>
      <c r="AF170" s="19">
        <v>0</v>
      </c>
      <c r="AG170" s="19">
        <v>0</v>
      </c>
      <c r="AH170" s="23"/>
      <c r="AI170" s="23"/>
      <c r="AJ170" s="23"/>
      <c r="AK170" s="23"/>
      <c r="AL170" s="23"/>
      <c r="AM170" s="23">
        <v>0</v>
      </c>
      <c r="AN170" s="23">
        <v>0</v>
      </c>
      <c r="AO170" s="23">
        <v>0</v>
      </c>
      <c r="AP170" s="23">
        <v>0</v>
      </c>
      <c r="AQ170" s="23">
        <v>0</v>
      </c>
      <c r="AR170" s="23">
        <v>431464</v>
      </c>
      <c r="AS170" s="23">
        <v>0</v>
      </c>
      <c r="AT170" s="23">
        <v>0</v>
      </c>
      <c r="AU170" s="23">
        <v>833075</v>
      </c>
      <c r="AV170" s="23">
        <v>0</v>
      </c>
      <c r="AW170" s="23">
        <v>0</v>
      </c>
      <c r="AX170" s="23">
        <v>0</v>
      </c>
      <c r="AY170" s="23">
        <v>0</v>
      </c>
      <c r="AZ170" s="23">
        <v>5485763</v>
      </c>
      <c r="BA170" s="19">
        <f>SUM(BB170+BF170+BI170+BK170+BN170)</f>
        <v>0</v>
      </c>
      <c r="BB170" s="19">
        <f>SUM(BC170:BE170)</f>
        <v>0</v>
      </c>
      <c r="BC170" s="19">
        <v>0</v>
      </c>
      <c r="BD170" s="19">
        <v>0</v>
      </c>
      <c r="BE170" s="19">
        <v>0</v>
      </c>
      <c r="BF170" s="19">
        <f>SUM(BH170:BH170)</f>
        <v>0</v>
      </c>
      <c r="BG170" s="19">
        <v>0</v>
      </c>
      <c r="BH170" s="19">
        <v>0</v>
      </c>
      <c r="BI170" s="19">
        <v>0</v>
      </c>
      <c r="BJ170" s="19">
        <v>0</v>
      </c>
      <c r="BK170" s="19">
        <f t="shared" si="310"/>
        <v>0</v>
      </c>
      <c r="BL170" s="19">
        <v>0</v>
      </c>
      <c r="BM170" s="19">
        <v>0</v>
      </c>
      <c r="BN170" s="19">
        <f>SUM(BO170:BY170)</f>
        <v>0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23">
        <v>0</v>
      </c>
      <c r="BZ170" s="19">
        <f>SUM(CA170+CO170)</f>
        <v>216455</v>
      </c>
      <c r="CA170" s="19">
        <f>SUM(CB170+CE170+CK170)</f>
        <v>216455</v>
      </c>
      <c r="CB170" s="19">
        <f t="shared" si="311"/>
        <v>216455</v>
      </c>
      <c r="CC170" s="19">
        <v>0</v>
      </c>
      <c r="CD170" s="23">
        <v>216455</v>
      </c>
      <c r="CE170" s="19">
        <f>SUM(CF170:CJ170)</f>
        <v>0</v>
      </c>
      <c r="CF170" s="19">
        <v>0</v>
      </c>
      <c r="CG170" s="19">
        <v>0</v>
      </c>
      <c r="CH170" s="19">
        <v>0</v>
      </c>
      <c r="CI170" s="19">
        <v>0</v>
      </c>
      <c r="CJ170" s="19">
        <v>0</v>
      </c>
      <c r="CK170" s="19">
        <f>SUM(CL170:CN170)</f>
        <v>0</v>
      </c>
      <c r="CL170" s="23"/>
      <c r="CM170" s="23">
        <v>0</v>
      </c>
      <c r="CN170" s="23">
        <v>0</v>
      </c>
      <c r="CO170" s="19">
        <v>0</v>
      </c>
      <c r="CP170" s="75"/>
      <c r="CQ170" s="75"/>
      <c r="CR170" s="75"/>
      <c r="CS170" s="19">
        <f t="shared" si="313"/>
        <v>0</v>
      </c>
      <c r="CT170" s="19">
        <f t="shared" si="314"/>
        <v>0</v>
      </c>
      <c r="CU170" s="19">
        <v>0</v>
      </c>
      <c r="CV170" s="20">
        <v>0</v>
      </c>
      <c r="CW170" s="52"/>
    </row>
    <row r="171" spans="1:101" s="58" customFormat="1" ht="15.6" x14ac:dyDescent="0.3">
      <c r="A171" s="105" t="s">
        <v>1</v>
      </c>
      <c r="B171" s="21" t="s">
        <v>58</v>
      </c>
      <c r="C171" s="22" t="s">
        <v>239</v>
      </c>
      <c r="D171" s="19">
        <f>SUM(E171+BZ171+CS171)</f>
        <v>52702035</v>
      </c>
      <c r="E171" s="19">
        <f>SUM(F171+BA171)</f>
        <v>52702035</v>
      </c>
      <c r="F171" s="19">
        <f>SUM(G171+H171+I171+P171+S171+T171+U171+AE171+AD171)</f>
        <v>52647988</v>
      </c>
      <c r="G171" s="23">
        <v>35072114</v>
      </c>
      <c r="H171" s="23">
        <v>8408653</v>
      </c>
      <c r="I171" s="19">
        <f t="shared" si="307"/>
        <v>8730906</v>
      </c>
      <c r="J171" s="23">
        <v>949815</v>
      </c>
      <c r="K171" s="23">
        <v>83340</v>
      </c>
      <c r="L171" s="23">
        <v>0</v>
      </c>
      <c r="M171" s="23">
        <v>0</v>
      </c>
      <c r="N171" s="23">
        <v>7654280</v>
      </c>
      <c r="O171" s="23">
        <v>43471</v>
      </c>
      <c r="P171" s="19">
        <f t="shared" si="308"/>
        <v>0</v>
      </c>
      <c r="Q171" s="19">
        <v>0</v>
      </c>
      <c r="R171" s="23"/>
      <c r="S171" s="19"/>
      <c r="T171" s="23">
        <v>42443</v>
      </c>
      <c r="U171" s="19">
        <f t="shared" si="465"/>
        <v>288225</v>
      </c>
      <c r="V171" s="23">
        <v>0</v>
      </c>
      <c r="W171" s="23">
        <v>145524</v>
      </c>
      <c r="X171" s="23">
        <v>103594</v>
      </c>
      <c r="Y171" s="23">
        <v>39107</v>
      </c>
      <c r="Z171" s="23">
        <v>0</v>
      </c>
      <c r="AA171" s="23">
        <v>0</v>
      </c>
      <c r="AB171" s="23">
        <v>0</v>
      </c>
      <c r="AC171" s="23">
        <v>0</v>
      </c>
      <c r="AD171" s="23"/>
      <c r="AE171" s="19">
        <f>SUM(AF171:AZ171)</f>
        <v>105647</v>
      </c>
      <c r="AF171" s="19">
        <v>0</v>
      </c>
      <c r="AG171" s="19">
        <v>0</v>
      </c>
      <c r="AH171" s="23"/>
      <c r="AI171" s="23"/>
      <c r="AJ171" s="23"/>
      <c r="AK171" s="23"/>
      <c r="AL171" s="23"/>
      <c r="AM171" s="23">
        <v>0</v>
      </c>
      <c r="AN171" s="23">
        <v>25657</v>
      </c>
      <c r="AO171" s="23">
        <v>0</v>
      </c>
      <c r="AP171" s="23">
        <v>0</v>
      </c>
      <c r="AQ171" s="23">
        <v>0</v>
      </c>
      <c r="AR171" s="23">
        <v>52390</v>
      </c>
      <c r="AS171" s="23">
        <v>27600</v>
      </c>
      <c r="AT171" s="23">
        <v>0</v>
      </c>
      <c r="AU171" s="23">
        <v>0</v>
      </c>
      <c r="AV171" s="23">
        <v>0</v>
      </c>
      <c r="AW171" s="23">
        <v>0</v>
      </c>
      <c r="AX171" s="23">
        <v>0</v>
      </c>
      <c r="AY171" s="23">
        <v>0</v>
      </c>
      <c r="AZ171" s="23">
        <v>0</v>
      </c>
      <c r="BA171" s="19">
        <f>SUM(BB171+BF171+BI171+BK171+BN171)</f>
        <v>54047</v>
      </c>
      <c r="BB171" s="19">
        <f>SUM(BC171:BE171)</f>
        <v>0</v>
      </c>
      <c r="BC171" s="19">
        <v>0</v>
      </c>
      <c r="BD171" s="19">
        <v>0</v>
      </c>
      <c r="BE171" s="19">
        <v>0</v>
      </c>
      <c r="BF171" s="19">
        <f>SUM(BH171:BH171)</f>
        <v>0</v>
      </c>
      <c r="BG171" s="19">
        <v>0</v>
      </c>
      <c r="BH171" s="19">
        <v>0</v>
      </c>
      <c r="BI171" s="19">
        <v>0</v>
      </c>
      <c r="BJ171" s="19">
        <v>0</v>
      </c>
      <c r="BK171" s="19">
        <f t="shared" si="310"/>
        <v>0</v>
      </c>
      <c r="BL171" s="19">
        <v>0</v>
      </c>
      <c r="BM171" s="19">
        <v>0</v>
      </c>
      <c r="BN171" s="19">
        <f>SUM(BO171:BY171)</f>
        <v>54047</v>
      </c>
      <c r="BO171" s="19">
        <v>0</v>
      </c>
      <c r="BP171" s="19">
        <v>0</v>
      </c>
      <c r="BQ171" s="19">
        <v>0</v>
      </c>
      <c r="BR171" s="19">
        <v>0</v>
      </c>
      <c r="BS171" s="19">
        <v>0</v>
      </c>
      <c r="BT171" s="19">
        <v>0</v>
      </c>
      <c r="BU171" s="19">
        <v>0</v>
      </c>
      <c r="BV171" s="19">
        <v>0</v>
      </c>
      <c r="BW171" s="19">
        <v>0</v>
      </c>
      <c r="BX171" s="19">
        <v>0</v>
      </c>
      <c r="BY171" s="23">
        <v>54047</v>
      </c>
      <c r="BZ171" s="19">
        <f>SUM(CA171+CO171)</f>
        <v>0</v>
      </c>
      <c r="CA171" s="19">
        <f>SUM(CB171+CE171+CK171)</f>
        <v>0</v>
      </c>
      <c r="CB171" s="19">
        <f t="shared" si="311"/>
        <v>0</v>
      </c>
      <c r="CC171" s="19">
        <v>0</v>
      </c>
      <c r="CD171" s="23"/>
      <c r="CE171" s="19">
        <f>SUM(CF171:CJ171)</f>
        <v>0</v>
      </c>
      <c r="CF171" s="19">
        <v>0</v>
      </c>
      <c r="CG171" s="19">
        <v>0</v>
      </c>
      <c r="CH171" s="19">
        <v>0</v>
      </c>
      <c r="CI171" s="19">
        <v>0</v>
      </c>
      <c r="CJ171" s="19">
        <v>0</v>
      </c>
      <c r="CK171" s="19">
        <f>SUM(CL171:CN171)</f>
        <v>0</v>
      </c>
      <c r="CL171" s="23"/>
      <c r="CM171" s="23">
        <v>0</v>
      </c>
      <c r="CN171" s="23"/>
      <c r="CO171" s="19">
        <v>0</v>
      </c>
      <c r="CP171" s="75"/>
      <c r="CQ171" s="75"/>
      <c r="CR171" s="75"/>
      <c r="CS171" s="19">
        <f t="shared" si="313"/>
        <v>0</v>
      </c>
      <c r="CT171" s="19">
        <f t="shared" si="314"/>
        <v>0</v>
      </c>
      <c r="CU171" s="19">
        <v>0</v>
      </c>
      <c r="CV171" s="20">
        <v>0</v>
      </c>
      <c r="CW171" s="52"/>
    </row>
    <row r="172" spans="1:101" ht="31.2" x14ac:dyDescent="0.3">
      <c r="A172" s="104" t="s">
        <v>240</v>
      </c>
      <c r="B172" s="16" t="s">
        <v>1</v>
      </c>
      <c r="C172" s="17" t="s">
        <v>241</v>
      </c>
      <c r="D172" s="18">
        <f t="shared" ref="D172:BQ172" si="466">SUM(D173:D174)</f>
        <v>28271878</v>
      </c>
      <c r="E172" s="18">
        <f t="shared" si="466"/>
        <v>28214509</v>
      </c>
      <c r="F172" s="18">
        <f t="shared" si="466"/>
        <v>28012846</v>
      </c>
      <c r="G172" s="18">
        <f t="shared" si="466"/>
        <v>19671106</v>
      </c>
      <c r="H172" s="18">
        <f t="shared" si="466"/>
        <v>4530573</v>
      </c>
      <c r="I172" s="18">
        <f t="shared" si="466"/>
        <v>2555784</v>
      </c>
      <c r="J172" s="18">
        <f t="shared" si="466"/>
        <v>838606</v>
      </c>
      <c r="K172" s="18">
        <f t="shared" si="466"/>
        <v>126268</v>
      </c>
      <c r="L172" s="18">
        <f t="shared" si="466"/>
        <v>1114112</v>
      </c>
      <c r="M172" s="18">
        <f t="shared" si="466"/>
        <v>0</v>
      </c>
      <c r="N172" s="18">
        <f t="shared" si="466"/>
        <v>449868</v>
      </c>
      <c r="O172" s="18">
        <f t="shared" si="466"/>
        <v>26930</v>
      </c>
      <c r="P172" s="18">
        <f t="shared" si="466"/>
        <v>2329</v>
      </c>
      <c r="Q172" s="18">
        <f t="shared" si="466"/>
        <v>1310</v>
      </c>
      <c r="R172" s="18">
        <f t="shared" si="466"/>
        <v>1019</v>
      </c>
      <c r="S172" s="18">
        <f t="shared" si="466"/>
        <v>0</v>
      </c>
      <c r="T172" s="18">
        <f t="shared" si="466"/>
        <v>165093</v>
      </c>
      <c r="U172" s="18">
        <f t="shared" si="466"/>
        <v>953465</v>
      </c>
      <c r="V172" s="18">
        <f t="shared" si="466"/>
        <v>15850</v>
      </c>
      <c r="W172" s="18">
        <f t="shared" si="466"/>
        <v>517216</v>
      </c>
      <c r="X172" s="18">
        <f t="shared" si="466"/>
        <v>284489</v>
      </c>
      <c r="Y172" s="18">
        <f t="shared" si="466"/>
        <v>87099</v>
      </c>
      <c r="Z172" s="18">
        <f t="shared" si="466"/>
        <v>6200</v>
      </c>
      <c r="AA172" s="18">
        <f t="shared" si="466"/>
        <v>0</v>
      </c>
      <c r="AB172" s="18">
        <f t="shared" si="466"/>
        <v>0</v>
      </c>
      <c r="AC172" s="18">
        <f t="shared" si="466"/>
        <v>42611</v>
      </c>
      <c r="AD172" s="18">
        <f t="shared" si="466"/>
        <v>0</v>
      </c>
      <c r="AE172" s="18">
        <f t="shared" si="466"/>
        <v>134496</v>
      </c>
      <c r="AF172" s="18">
        <f t="shared" si="466"/>
        <v>0</v>
      </c>
      <c r="AG172" s="18">
        <f t="shared" si="466"/>
        <v>0</v>
      </c>
      <c r="AH172" s="18">
        <f t="shared" si="466"/>
        <v>0</v>
      </c>
      <c r="AI172" s="18">
        <f t="shared" si="466"/>
        <v>0</v>
      </c>
      <c r="AJ172" s="18">
        <f t="shared" si="466"/>
        <v>0</v>
      </c>
      <c r="AK172" s="18">
        <f t="shared" si="466"/>
        <v>0</v>
      </c>
      <c r="AL172" s="18">
        <f t="shared" si="466"/>
        <v>0</v>
      </c>
      <c r="AM172" s="18">
        <f t="shared" si="466"/>
        <v>0</v>
      </c>
      <c r="AN172" s="18">
        <f t="shared" si="466"/>
        <v>0</v>
      </c>
      <c r="AO172" s="18">
        <f t="shared" si="466"/>
        <v>0</v>
      </c>
      <c r="AP172" s="18">
        <f t="shared" si="466"/>
        <v>0</v>
      </c>
      <c r="AQ172" s="18">
        <f t="shared" si="466"/>
        <v>0</v>
      </c>
      <c r="AR172" s="18">
        <f t="shared" si="466"/>
        <v>46852</v>
      </c>
      <c r="AS172" s="18">
        <f t="shared" si="466"/>
        <v>0</v>
      </c>
      <c r="AT172" s="18">
        <f t="shared" si="466"/>
        <v>0</v>
      </c>
      <c r="AU172" s="18">
        <f t="shared" si="466"/>
        <v>58400</v>
      </c>
      <c r="AV172" s="18">
        <f t="shared" si="466"/>
        <v>0</v>
      </c>
      <c r="AW172" s="18">
        <f t="shared" si="466"/>
        <v>0</v>
      </c>
      <c r="AX172" s="18">
        <f t="shared" si="466"/>
        <v>0</v>
      </c>
      <c r="AY172" s="18"/>
      <c r="AZ172" s="18">
        <f t="shared" si="466"/>
        <v>29244</v>
      </c>
      <c r="BA172" s="18">
        <f t="shared" si="466"/>
        <v>201663</v>
      </c>
      <c r="BB172" s="18">
        <f t="shared" si="466"/>
        <v>0</v>
      </c>
      <c r="BC172" s="18">
        <f t="shared" si="466"/>
        <v>0</v>
      </c>
      <c r="BD172" s="18">
        <f t="shared" si="466"/>
        <v>0</v>
      </c>
      <c r="BE172" s="18">
        <f t="shared" si="466"/>
        <v>0</v>
      </c>
      <c r="BF172" s="18">
        <f t="shared" si="466"/>
        <v>0</v>
      </c>
      <c r="BG172" s="18">
        <f t="shared" si="466"/>
        <v>0</v>
      </c>
      <c r="BH172" s="18">
        <f t="shared" si="466"/>
        <v>0</v>
      </c>
      <c r="BI172" s="18">
        <f t="shared" si="466"/>
        <v>0</v>
      </c>
      <c r="BJ172" s="18">
        <f t="shared" ref="BJ172" si="467">SUM(BJ173:BJ174)</f>
        <v>0</v>
      </c>
      <c r="BK172" s="18">
        <f t="shared" si="466"/>
        <v>0</v>
      </c>
      <c r="BL172" s="18">
        <f t="shared" si="466"/>
        <v>0</v>
      </c>
      <c r="BM172" s="18">
        <f t="shared" ref="BM172" si="468">SUM(BM173:BM174)</f>
        <v>0</v>
      </c>
      <c r="BN172" s="18">
        <f t="shared" si="466"/>
        <v>201663</v>
      </c>
      <c r="BO172" s="18">
        <f t="shared" si="466"/>
        <v>0</v>
      </c>
      <c r="BP172" s="18">
        <f t="shared" si="466"/>
        <v>0</v>
      </c>
      <c r="BQ172" s="18">
        <f t="shared" si="466"/>
        <v>0</v>
      </c>
      <c r="BR172" s="18">
        <f t="shared" ref="BR172:CV172" si="469">SUM(BR173:BR174)</f>
        <v>0</v>
      </c>
      <c r="BS172" s="18">
        <f t="shared" si="469"/>
        <v>0</v>
      </c>
      <c r="BT172" s="18">
        <f t="shared" si="469"/>
        <v>0</v>
      </c>
      <c r="BU172" s="18">
        <f t="shared" si="469"/>
        <v>0</v>
      </c>
      <c r="BV172" s="18">
        <f t="shared" si="469"/>
        <v>0</v>
      </c>
      <c r="BW172" s="18">
        <f t="shared" si="469"/>
        <v>0</v>
      </c>
      <c r="BX172" s="18">
        <f t="shared" si="469"/>
        <v>0</v>
      </c>
      <c r="BY172" s="18">
        <f t="shared" si="469"/>
        <v>201663</v>
      </c>
      <c r="BZ172" s="18">
        <f t="shared" si="469"/>
        <v>57369</v>
      </c>
      <c r="CA172" s="18">
        <f t="shared" si="469"/>
        <v>57369</v>
      </c>
      <c r="CB172" s="18">
        <f t="shared" si="469"/>
        <v>57369</v>
      </c>
      <c r="CC172" s="18">
        <f t="shared" si="469"/>
        <v>0</v>
      </c>
      <c r="CD172" s="18">
        <f t="shared" si="469"/>
        <v>57369</v>
      </c>
      <c r="CE172" s="18">
        <f t="shared" si="469"/>
        <v>0</v>
      </c>
      <c r="CF172" s="18">
        <f t="shared" si="469"/>
        <v>0</v>
      </c>
      <c r="CG172" s="18">
        <f t="shared" ref="CG172:CH172" si="470">SUM(CG173:CG174)</f>
        <v>0</v>
      </c>
      <c r="CH172" s="18">
        <f t="shared" si="470"/>
        <v>0</v>
      </c>
      <c r="CI172" s="18">
        <f t="shared" si="469"/>
        <v>0</v>
      </c>
      <c r="CJ172" s="18">
        <f t="shared" ref="CJ172" si="471">SUM(CJ173:CJ174)</f>
        <v>0</v>
      </c>
      <c r="CK172" s="18">
        <f t="shared" si="469"/>
        <v>0</v>
      </c>
      <c r="CL172" s="18">
        <f t="shared" ref="CL172" si="472">SUM(CL173:CL174)</f>
        <v>0</v>
      </c>
      <c r="CM172" s="18">
        <f t="shared" si="469"/>
        <v>0</v>
      </c>
      <c r="CN172" s="18"/>
      <c r="CO172" s="18">
        <f t="shared" si="469"/>
        <v>0</v>
      </c>
      <c r="CP172" s="74"/>
      <c r="CQ172" s="74"/>
      <c r="CR172" s="74"/>
      <c r="CS172" s="18">
        <f t="shared" si="469"/>
        <v>0</v>
      </c>
      <c r="CT172" s="18">
        <f t="shared" si="469"/>
        <v>0</v>
      </c>
      <c r="CU172" s="18">
        <f t="shared" si="469"/>
        <v>0</v>
      </c>
      <c r="CV172" s="46">
        <f t="shared" si="469"/>
        <v>0</v>
      </c>
      <c r="CW172" s="57"/>
    </row>
    <row r="173" spans="1:101" ht="15.6" x14ac:dyDescent="0.3">
      <c r="A173" s="105" t="s">
        <v>1</v>
      </c>
      <c r="B173" s="21" t="s">
        <v>56</v>
      </c>
      <c r="C173" s="22" t="s">
        <v>242</v>
      </c>
      <c r="D173" s="19">
        <f>SUM(E173+BZ173+CS173)</f>
        <v>8472424</v>
      </c>
      <c r="E173" s="19">
        <f>SUM(F173+BA173)</f>
        <v>8415055</v>
      </c>
      <c r="F173" s="19">
        <f>SUM(G173+H173+I173+P173+S173+T173+U173+AE173+AD173)</f>
        <v>8213392</v>
      </c>
      <c r="G173" s="23">
        <v>5081779</v>
      </c>
      <c r="H173" s="23">
        <v>1188393</v>
      </c>
      <c r="I173" s="19">
        <f t="shared" si="307"/>
        <v>1581076</v>
      </c>
      <c r="J173" s="23">
        <v>180613</v>
      </c>
      <c r="K173" s="23">
        <v>126268</v>
      </c>
      <c r="L173" s="23">
        <v>1114112</v>
      </c>
      <c r="M173" s="23">
        <v>0</v>
      </c>
      <c r="N173" s="23">
        <v>133153</v>
      </c>
      <c r="O173" s="23">
        <v>26930</v>
      </c>
      <c r="P173" s="19">
        <f t="shared" si="308"/>
        <v>2329</v>
      </c>
      <c r="Q173" s="19">
        <v>1310</v>
      </c>
      <c r="R173" s="23">
        <v>1019</v>
      </c>
      <c r="S173" s="23">
        <v>0</v>
      </c>
      <c r="T173" s="23">
        <v>10638</v>
      </c>
      <c r="U173" s="19">
        <f t="shared" ref="U173:U174" si="473">SUM(V173:AC173)</f>
        <v>214681</v>
      </c>
      <c r="V173" s="23">
        <v>15850</v>
      </c>
      <c r="W173" s="23">
        <v>0</v>
      </c>
      <c r="X173" s="23">
        <v>90495</v>
      </c>
      <c r="Y173" s="23">
        <v>64828</v>
      </c>
      <c r="Z173" s="23">
        <v>6200</v>
      </c>
      <c r="AA173" s="23">
        <v>0</v>
      </c>
      <c r="AB173" s="23">
        <v>0</v>
      </c>
      <c r="AC173" s="23">
        <v>37308</v>
      </c>
      <c r="AD173" s="23">
        <v>0</v>
      </c>
      <c r="AE173" s="19">
        <f>SUM(AF173:AZ173)</f>
        <v>134496</v>
      </c>
      <c r="AF173" s="19">
        <v>0</v>
      </c>
      <c r="AG173" s="19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23">
        <v>0</v>
      </c>
      <c r="AN173" s="23">
        <v>0</v>
      </c>
      <c r="AO173" s="23">
        <v>0</v>
      </c>
      <c r="AP173" s="23">
        <v>0</v>
      </c>
      <c r="AQ173" s="23">
        <v>0</v>
      </c>
      <c r="AR173" s="23">
        <v>46852</v>
      </c>
      <c r="AS173" s="23">
        <v>0</v>
      </c>
      <c r="AT173" s="23">
        <v>0</v>
      </c>
      <c r="AU173" s="23">
        <v>58400</v>
      </c>
      <c r="AV173" s="23">
        <v>0</v>
      </c>
      <c r="AW173" s="23">
        <v>0</v>
      </c>
      <c r="AX173" s="23">
        <v>0</v>
      </c>
      <c r="AY173" s="23">
        <v>0</v>
      </c>
      <c r="AZ173" s="23">
        <v>29244</v>
      </c>
      <c r="BA173" s="19">
        <f>SUM(BB173+BF173+BI173+BK173+BN173)</f>
        <v>201663</v>
      </c>
      <c r="BB173" s="19">
        <f>SUM(BC173:BE173)</f>
        <v>0</v>
      </c>
      <c r="BC173" s="19">
        <v>0</v>
      </c>
      <c r="BD173" s="19">
        <v>0</v>
      </c>
      <c r="BE173" s="19">
        <v>0</v>
      </c>
      <c r="BF173" s="19">
        <f>SUM(BH173:BH173)</f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f t="shared" si="310"/>
        <v>0</v>
      </c>
      <c r="BL173" s="19">
        <v>0</v>
      </c>
      <c r="BM173" s="19">
        <v>0</v>
      </c>
      <c r="BN173" s="19">
        <f>SUM(BO173:BY173)</f>
        <v>201663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23">
        <v>201663</v>
      </c>
      <c r="BZ173" s="19">
        <f>SUM(CA173+CO173)</f>
        <v>57369</v>
      </c>
      <c r="CA173" s="19">
        <f>SUM(CB173+CE173+CK173)</f>
        <v>57369</v>
      </c>
      <c r="CB173" s="19">
        <f t="shared" si="311"/>
        <v>57369</v>
      </c>
      <c r="CC173" s="19">
        <v>0</v>
      </c>
      <c r="CD173" s="19">
        <v>57369</v>
      </c>
      <c r="CE173" s="19">
        <f>SUM(CF173:CJ173)</f>
        <v>0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f>SUM(CL173:CN173)</f>
        <v>0</v>
      </c>
      <c r="CL173" s="19">
        <v>0</v>
      </c>
      <c r="CM173" s="19">
        <v>0</v>
      </c>
      <c r="CN173" s="19"/>
      <c r="CO173" s="19">
        <v>0</v>
      </c>
      <c r="CP173" s="75"/>
      <c r="CQ173" s="75"/>
      <c r="CR173" s="75"/>
      <c r="CS173" s="19">
        <f t="shared" si="313"/>
        <v>0</v>
      </c>
      <c r="CT173" s="19">
        <f t="shared" si="314"/>
        <v>0</v>
      </c>
      <c r="CU173" s="19">
        <v>0</v>
      </c>
      <c r="CV173" s="20">
        <v>0</v>
      </c>
      <c r="CW173" s="52"/>
    </row>
    <row r="174" spans="1:101" s="58" customFormat="1" ht="15.6" x14ac:dyDescent="0.3">
      <c r="A174" s="105" t="s">
        <v>1</v>
      </c>
      <c r="B174" s="21" t="s">
        <v>58</v>
      </c>
      <c r="C174" s="22" t="s">
        <v>243</v>
      </c>
      <c r="D174" s="19">
        <f>SUM(E174+BZ174+CS174)</f>
        <v>19799454</v>
      </c>
      <c r="E174" s="19">
        <f>SUM(F174+BA174)</f>
        <v>19799454</v>
      </c>
      <c r="F174" s="19">
        <f>SUM(G174+H174+I174+P174+S174+T174+U174+AE174+AD174)</f>
        <v>19799454</v>
      </c>
      <c r="G174" s="23">
        <v>14589327</v>
      </c>
      <c r="H174" s="23">
        <v>3342180</v>
      </c>
      <c r="I174" s="19">
        <f t="shared" si="307"/>
        <v>974708</v>
      </c>
      <c r="J174" s="23">
        <v>657993</v>
      </c>
      <c r="K174" s="23">
        <v>0</v>
      </c>
      <c r="L174" s="23">
        <v>0</v>
      </c>
      <c r="M174" s="23">
        <v>0</v>
      </c>
      <c r="N174" s="23">
        <v>316715</v>
      </c>
      <c r="O174" s="23">
        <v>0</v>
      </c>
      <c r="P174" s="19">
        <f t="shared" si="308"/>
        <v>0</v>
      </c>
      <c r="Q174" s="19">
        <v>0</v>
      </c>
      <c r="R174" s="23">
        <v>0</v>
      </c>
      <c r="S174" s="23">
        <v>0</v>
      </c>
      <c r="T174" s="23">
        <v>154455</v>
      </c>
      <c r="U174" s="19">
        <f t="shared" si="473"/>
        <v>738784</v>
      </c>
      <c r="V174" s="23">
        <v>0</v>
      </c>
      <c r="W174" s="23">
        <v>517216</v>
      </c>
      <c r="X174" s="23">
        <v>193994</v>
      </c>
      <c r="Y174" s="23">
        <v>22271</v>
      </c>
      <c r="Z174" s="23">
        <v>0</v>
      </c>
      <c r="AA174" s="23">
        <v>0</v>
      </c>
      <c r="AB174" s="23">
        <v>0</v>
      </c>
      <c r="AC174" s="23">
        <v>5303</v>
      </c>
      <c r="AD174" s="23">
        <v>0</v>
      </c>
      <c r="AE174" s="19">
        <f>SUM(AF174:AZ174)</f>
        <v>0</v>
      </c>
      <c r="AF174" s="19">
        <v>0</v>
      </c>
      <c r="AG174" s="19">
        <v>0</v>
      </c>
      <c r="AH174" s="23">
        <v>0</v>
      </c>
      <c r="AI174" s="23">
        <v>0</v>
      </c>
      <c r="AJ174" s="23">
        <v>0</v>
      </c>
      <c r="AK174" s="23">
        <v>0</v>
      </c>
      <c r="AL174" s="23">
        <v>0</v>
      </c>
      <c r="AM174" s="23">
        <v>0</v>
      </c>
      <c r="AN174" s="23">
        <v>0</v>
      </c>
      <c r="AO174" s="23">
        <v>0</v>
      </c>
      <c r="AP174" s="23">
        <v>0</v>
      </c>
      <c r="AQ174" s="23">
        <v>0</v>
      </c>
      <c r="AR174" s="23">
        <v>0</v>
      </c>
      <c r="AS174" s="23">
        <v>0</v>
      </c>
      <c r="AT174" s="23">
        <v>0</v>
      </c>
      <c r="AU174" s="23">
        <v>0</v>
      </c>
      <c r="AV174" s="23">
        <v>0</v>
      </c>
      <c r="AW174" s="23">
        <v>0</v>
      </c>
      <c r="AX174" s="23">
        <v>0</v>
      </c>
      <c r="AY174" s="23">
        <v>0</v>
      </c>
      <c r="AZ174" s="23">
        <v>0</v>
      </c>
      <c r="BA174" s="19">
        <f>SUM(BB174+BF174+BI174+BK174+BN174)</f>
        <v>0</v>
      </c>
      <c r="BB174" s="19">
        <f>SUM(BC174:BE174)</f>
        <v>0</v>
      </c>
      <c r="BC174" s="19">
        <v>0</v>
      </c>
      <c r="BD174" s="19">
        <v>0</v>
      </c>
      <c r="BE174" s="19">
        <v>0</v>
      </c>
      <c r="BF174" s="19">
        <f>SUM(BH174:BH174)</f>
        <v>0</v>
      </c>
      <c r="BG174" s="19">
        <v>0</v>
      </c>
      <c r="BH174" s="19">
        <v>0</v>
      </c>
      <c r="BI174" s="19">
        <v>0</v>
      </c>
      <c r="BJ174" s="19">
        <v>0</v>
      </c>
      <c r="BK174" s="19">
        <f t="shared" si="310"/>
        <v>0</v>
      </c>
      <c r="BL174" s="19">
        <v>0</v>
      </c>
      <c r="BM174" s="19">
        <v>0</v>
      </c>
      <c r="BN174" s="19">
        <f>SUM(BO174:BY174)</f>
        <v>0</v>
      </c>
      <c r="BO174" s="19">
        <v>0</v>
      </c>
      <c r="BP174" s="19">
        <v>0</v>
      </c>
      <c r="BQ174" s="19">
        <v>0</v>
      </c>
      <c r="BR174" s="19">
        <v>0</v>
      </c>
      <c r="BS174" s="19">
        <v>0</v>
      </c>
      <c r="BT174" s="19">
        <v>0</v>
      </c>
      <c r="BU174" s="19">
        <v>0</v>
      </c>
      <c r="BV174" s="19">
        <v>0</v>
      </c>
      <c r="BW174" s="19">
        <v>0</v>
      </c>
      <c r="BX174" s="19">
        <v>0</v>
      </c>
      <c r="BY174" s="19">
        <v>0</v>
      </c>
      <c r="BZ174" s="19">
        <f>SUM(CA174+CO174)</f>
        <v>0</v>
      </c>
      <c r="CA174" s="19">
        <f>SUM(CB174+CE174+CK174)</f>
        <v>0</v>
      </c>
      <c r="CB174" s="19">
        <f t="shared" si="311"/>
        <v>0</v>
      </c>
      <c r="CC174" s="19">
        <v>0</v>
      </c>
      <c r="CD174" s="19"/>
      <c r="CE174" s="19">
        <f>SUM(CF174:CJ174)</f>
        <v>0</v>
      </c>
      <c r="CF174" s="19">
        <v>0</v>
      </c>
      <c r="CG174" s="19">
        <v>0</v>
      </c>
      <c r="CH174" s="19">
        <v>0</v>
      </c>
      <c r="CI174" s="19">
        <v>0</v>
      </c>
      <c r="CJ174" s="19">
        <v>0</v>
      </c>
      <c r="CK174" s="19">
        <f>SUM(CL174:CN174)</f>
        <v>0</v>
      </c>
      <c r="CL174" s="19">
        <v>0</v>
      </c>
      <c r="CM174" s="19">
        <v>0</v>
      </c>
      <c r="CN174" s="19"/>
      <c r="CO174" s="19">
        <v>0</v>
      </c>
      <c r="CP174" s="75"/>
      <c r="CQ174" s="75"/>
      <c r="CR174" s="75"/>
      <c r="CS174" s="19">
        <f t="shared" si="313"/>
        <v>0</v>
      </c>
      <c r="CT174" s="19">
        <f t="shared" si="314"/>
        <v>0</v>
      </c>
      <c r="CU174" s="19">
        <v>0</v>
      </c>
      <c r="CV174" s="20">
        <v>0</v>
      </c>
      <c r="CW174" s="52"/>
    </row>
    <row r="175" spans="1:101" ht="31.2" x14ac:dyDescent="0.3">
      <c r="A175" s="104" t="s">
        <v>244</v>
      </c>
      <c r="B175" s="16" t="s">
        <v>1</v>
      </c>
      <c r="C175" s="17" t="s">
        <v>530</v>
      </c>
      <c r="D175" s="18">
        <f>SUM(D176)</f>
        <v>30288436</v>
      </c>
      <c r="E175" s="18">
        <f t="shared" ref="E175:BT175" si="474">SUM(E176)</f>
        <v>30288436</v>
      </c>
      <c r="F175" s="18">
        <f t="shared" si="474"/>
        <v>30288436</v>
      </c>
      <c r="G175" s="18">
        <f t="shared" si="474"/>
        <v>0</v>
      </c>
      <c r="H175" s="18">
        <f t="shared" si="474"/>
        <v>0</v>
      </c>
      <c r="I175" s="18">
        <f t="shared" si="474"/>
        <v>28853754</v>
      </c>
      <c r="J175" s="18">
        <f t="shared" si="474"/>
        <v>28853754</v>
      </c>
      <c r="K175" s="18">
        <f t="shared" si="474"/>
        <v>0</v>
      </c>
      <c r="L175" s="18">
        <f t="shared" si="474"/>
        <v>0</v>
      </c>
      <c r="M175" s="18">
        <f t="shared" si="474"/>
        <v>0</v>
      </c>
      <c r="N175" s="18">
        <f t="shared" si="474"/>
        <v>0</v>
      </c>
      <c r="O175" s="18">
        <f t="shared" si="474"/>
        <v>0</v>
      </c>
      <c r="P175" s="18">
        <f t="shared" si="474"/>
        <v>0</v>
      </c>
      <c r="Q175" s="18">
        <f t="shared" si="474"/>
        <v>0</v>
      </c>
      <c r="R175" s="18">
        <f t="shared" si="474"/>
        <v>0</v>
      </c>
      <c r="S175" s="18">
        <f t="shared" si="474"/>
        <v>0</v>
      </c>
      <c r="T175" s="18">
        <f t="shared" si="474"/>
        <v>0</v>
      </c>
      <c r="U175" s="18">
        <f t="shared" si="474"/>
        <v>0</v>
      </c>
      <c r="V175" s="18">
        <f t="shared" si="474"/>
        <v>0</v>
      </c>
      <c r="W175" s="18">
        <f t="shared" si="474"/>
        <v>0</v>
      </c>
      <c r="X175" s="18">
        <f t="shared" si="474"/>
        <v>0</v>
      </c>
      <c r="Y175" s="18">
        <f t="shared" si="474"/>
        <v>0</v>
      </c>
      <c r="Z175" s="18">
        <f t="shared" si="474"/>
        <v>0</v>
      </c>
      <c r="AA175" s="18">
        <f t="shared" si="474"/>
        <v>0</v>
      </c>
      <c r="AB175" s="18">
        <f t="shared" si="474"/>
        <v>0</v>
      </c>
      <c r="AC175" s="18">
        <f t="shared" si="474"/>
        <v>0</v>
      </c>
      <c r="AD175" s="18">
        <f t="shared" si="474"/>
        <v>0</v>
      </c>
      <c r="AE175" s="18">
        <f t="shared" si="474"/>
        <v>1434682</v>
      </c>
      <c r="AF175" s="18">
        <f t="shared" si="474"/>
        <v>0</v>
      </c>
      <c r="AG175" s="18">
        <f t="shared" si="474"/>
        <v>0</v>
      </c>
      <c r="AH175" s="18">
        <f t="shared" si="474"/>
        <v>0</v>
      </c>
      <c r="AI175" s="18">
        <f t="shared" si="474"/>
        <v>0</v>
      </c>
      <c r="AJ175" s="18">
        <f t="shared" si="474"/>
        <v>0</v>
      </c>
      <c r="AK175" s="18">
        <f t="shared" si="474"/>
        <v>0</v>
      </c>
      <c r="AL175" s="18">
        <f t="shared" si="474"/>
        <v>0</v>
      </c>
      <c r="AM175" s="18">
        <f t="shared" si="474"/>
        <v>0</v>
      </c>
      <c r="AN175" s="18">
        <f t="shared" si="474"/>
        <v>0</v>
      </c>
      <c r="AO175" s="18">
        <f t="shared" si="474"/>
        <v>0</v>
      </c>
      <c r="AP175" s="18">
        <f t="shared" si="474"/>
        <v>0</v>
      </c>
      <c r="AQ175" s="18">
        <f t="shared" si="474"/>
        <v>0</v>
      </c>
      <c r="AR175" s="18">
        <f t="shared" si="474"/>
        <v>0</v>
      </c>
      <c r="AS175" s="18">
        <f t="shared" si="474"/>
        <v>0</v>
      </c>
      <c r="AT175" s="18"/>
      <c r="AU175" s="18"/>
      <c r="AV175" s="18">
        <f t="shared" si="474"/>
        <v>235857</v>
      </c>
      <c r="AW175" s="18">
        <f t="shared" si="474"/>
        <v>0</v>
      </c>
      <c r="AX175" s="18">
        <f t="shared" si="474"/>
        <v>0</v>
      </c>
      <c r="AY175" s="18"/>
      <c r="AZ175" s="18">
        <f t="shared" si="474"/>
        <v>1198825</v>
      </c>
      <c r="BA175" s="18">
        <f t="shared" si="474"/>
        <v>0</v>
      </c>
      <c r="BB175" s="18">
        <f t="shared" si="474"/>
        <v>0</v>
      </c>
      <c r="BC175" s="18">
        <f t="shared" si="474"/>
        <v>0</v>
      </c>
      <c r="BD175" s="18">
        <f t="shared" si="474"/>
        <v>0</v>
      </c>
      <c r="BE175" s="18">
        <f t="shared" si="474"/>
        <v>0</v>
      </c>
      <c r="BF175" s="18">
        <f t="shared" si="474"/>
        <v>0</v>
      </c>
      <c r="BG175" s="18">
        <f t="shared" si="474"/>
        <v>0</v>
      </c>
      <c r="BH175" s="18">
        <f t="shared" si="474"/>
        <v>0</v>
      </c>
      <c r="BI175" s="18">
        <f t="shared" si="474"/>
        <v>0</v>
      </c>
      <c r="BJ175" s="18">
        <f t="shared" si="474"/>
        <v>0</v>
      </c>
      <c r="BK175" s="18">
        <f t="shared" si="474"/>
        <v>0</v>
      </c>
      <c r="BL175" s="18">
        <f t="shared" si="474"/>
        <v>0</v>
      </c>
      <c r="BM175" s="18">
        <f t="shared" si="474"/>
        <v>0</v>
      </c>
      <c r="BN175" s="18">
        <f t="shared" si="474"/>
        <v>0</v>
      </c>
      <c r="BO175" s="18">
        <f t="shared" si="474"/>
        <v>0</v>
      </c>
      <c r="BP175" s="18">
        <f t="shared" si="474"/>
        <v>0</v>
      </c>
      <c r="BQ175" s="18">
        <f t="shared" si="474"/>
        <v>0</v>
      </c>
      <c r="BR175" s="18">
        <f t="shared" si="474"/>
        <v>0</v>
      </c>
      <c r="BS175" s="18">
        <f t="shared" si="474"/>
        <v>0</v>
      </c>
      <c r="BT175" s="18">
        <f t="shared" si="474"/>
        <v>0</v>
      </c>
      <c r="BU175" s="18">
        <f t="shared" ref="BU175:CV175" si="475">SUM(BU176)</f>
        <v>0</v>
      </c>
      <c r="BV175" s="18">
        <f t="shared" si="475"/>
        <v>0</v>
      </c>
      <c r="BW175" s="18">
        <f t="shared" si="475"/>
        <v>0</v>
      </c>
      <c r="BX175" s="18">
        <f t="shared" si="475"/>
        <v>0</v>
      </c>
      <c r="BY175" s="18">
        <f t="shared" si="475"/>
        <v>0</v>
      </c>
      <c r="BZ175" s="18">
        <f t="shared" si="475"/>
        <v>0</v>
      </c>
      <c r="CA175" s="18">
        <f t="shared" si="475"/>
        <v>0</v>
      </c>
      <c r="CB175" s="18">
        <f t="shared" si="475"/>
        <v>0</v>
      </c>
      <c r="CC175" s="18">
        <f t="shared" si="475"/>
        <v>0</v>
      </c>
      <c r="CD175" s="18">
        <f t="shared" si="475"/>
        <v>0</v>
      </c>
      <c r="CE175" s="18">
        <f t="shared" si="475"/>
        <v>0</v>
      </c>
      <c r="CF175" s="18">
        <f t="shared" si="475"/>
        <v>0</v>
      </c>
      <c r="CG175" s="18">
        <f t="shared" si="475"/>
        <v>0</v>
      </c>
      <c r="CH175" s="18">
        <f t="shared" si="475"/>
        <v>0</v>
      </c>
      <c r="CI175" s="18">
        <f t="shared" si="475"/>
        <v>0</v>
      </c>
      <c r="CJ175" s="18">
        <f t="shared" si="475"/>
        <v>0</v>
      </c>
      <c r="CK175" s="18">
        <f t="shared" si="475"/>
        <v>0</v>
      </c>
      <c r="CL175" s="18">
        <f t="shared" si="475"/>
        <v>0</v>
      </c>
      <c r="CM175" s="18">
        <f t="shared" si="475"/>
        <v>0</v>
      </c>
      <c r="CN175" s="18"/>
      <c r="CO175" s="18">
        <f t="shared" si="475"/>
        <v>0</v>
      </c>
      <c r="CP175" s="74"/>
      <c r="CQ175" s="74"/>
      <c r="CR175" s="74"/>
      <c r="CS175" s="18">
        <f t="shared" si="475"/>
        <v>0</v>
      </c>
      <c r="CT175" s="18">
        <f t="shared" si="475"/>
        <v>0</v>
      </c>
      <c r="CU175" s="18">
        <f t="shared" si="475"/>
        <v>0</v>
      </c>
      <c r="CV175" s="46">
        <f t="shared" si="475"/>
        <v>0</v>
      </c>
      <c r="CW175" s="57"/>
    </row>
    <row r="176" spans="1:101" s="58" customFormat="1" ht="31.2" x14ac:dyDescent="0.3">
      <c r="A176" s="105" t="s">
        <v>1</v>
      </c>
      <c r="B176" s="21" t="s">
        <v>58</v>
      </c>
      <c r="C176" s="22" t="s">
        <v>487</v>
      </c>
      <c r="D176" s="19">
        <f>SUM(E176+BZ176+CS176)</f>
        <v>30288436</v>
      </c>
      <c r="E176" s="19">
        <f>SUM(F176+BA176)</f>
        <v>30288436</v>
      </c>
      <c r="F176" s="19">
        <f>SUM(G176+H176+I176+P176+S176+T176+U176+AE176+AD176)</f>
        <v>30288436</v>
      </c>
      <c r="G176" s="19">
        <v>0</v>
      </c>
      <c r="H176" s="19">
        <v>0</v>
      </c>
      <c r="I176" s="19">
        <f t="shared" si="307"/>
        <v>28853754</v>
      </c>
      <c r="J176" s="23">
        <v>28853754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f t="shared" si="308"/>
        <v>0</v>
      </c>
      <c r="Q176" s="19">
        <v>0</v>
      </c>
      <c r="R176" s="19">
        <v>0</v>
      </c>
      <c r="S176" s="19">
        <v>0</v>
      </c>
      <c r="T176" s="19">
        <v>0</v>
      </c>
      <c r="U176" s="19">
        <f t="shared" ref="U176" si="476">SUM(V176:AC176)</f>
        <v>0</v>
      </c>
      <c r="V176" s="19">
        <v>0</v>
      </c>
      <c r="W176" s="19">
        <v>0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f>SUM(AF176:AZ176)</f>
        <v>1434682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23">
        <v>235857</v>
      </c>
      <c r="AW176" s="19">
        <v>0</v>
      </c>
      <c r="AX176" s="19">
        <v>0</v>
      </c>
      <c r="AY176" s="19">
        <v>0</v>
      </c>
      <c r="AZ176" s="24">
        <v>1198825</v>
      </c>
      <c r="BA176" s="19">
        <f>SUM(BB176+BF176+BI176+BK176+BN176)</f>
        <v>0</v>
      </c>
      <c r="BB176" s="19">
        <f>SUM(BC176:BE176)</f>
        <v>0</v>
      </c>
      <c r="BC176" s="19">
        <v>0</v>
      </c>
      <c r="BD176" s="19">
        <v>0</v>
      </c>
      <c r="BE176" s="19">
        <v>0</v>
      </c>
      <c r="BF176" s="19">
        <f>SUM(BH176:BH176)</f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f t="shared" si="310"/>
        <v>0</v>
      </c>
      <c r="BL176" s="19">
        <v>0</v>
      </c>
      <c r="BM176" s="19">
        <v>0</v>
      </c>
      <c r="BN176" s="19">
        <f>SUM(BO176:BY176)</f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f>SUM(CA176+CO176)</f>
        <v>0</v>
      </c>
      <c r="CA176" s="19">
        <f>SUM(CB176+CE176+CK176)</f>
        <v>0</v>
      </c>
      <c r="CB176" s="19">
        <f t="shared" si="311"/>
        <v>0</v>
      </c>
      <c r="CC176" s="19">
        <v>0</v>
      </c>
      <c r="CD176" s="19">
        <v>0</v>
      </c>
      <c r="CE176" s="19">
        <f>SUM(CF176:CJ176)</f>
        <v>0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f>SUM(CL176:CN176)</f>
        <v>0</v>
      </c>
      <c r="CL176" s="19">
        <v>0</v>
      </c>
      <c r="CM176" s="19">
        <v>0</v>
      </c>
      <c r="CN176" s="19"/>
      <c r="CO176" s="19">
        <v>0</v>
      </c>
      <c r="CP176" s="75"/>
      <c r="CQ176" s="75"/>
      <c r="CR176" s="75"/>
      <c r="CS176" s="19">
        <f t="shared" si="313"/>
        <v>0</v>
      </c>
      <c r="CT176" s="19">
        <f t="shared" si="314"/>
        <v>0</v>
      </c>
      <c r="CU176" s="19">
        <v>0</v>
      </c>
      <c r="CV176" s="20">
        <v>0</v>
      </c>
      <c r="CW176" s="52"/>
    </row>
    <row r="177" spans="1:101" ht="31.2" x14ac:dyDescent="0.3">
      <c r="A177" s="104" t="s">
        <v>245</v>
      </c>
      <c r="B177" s="16" t="s">
        <v>1</v>
      </c>
      <c r="C177" s="17" t="s">
        <v>246</v>
      </c>
      <c r="D177" s="18">
        <f t="shared" ref="D177:AK177" si="477">SUM(D178)</f>
        <v>4636626</v>
      </c>
      <c r="E177" s="18">
        <f t="shared" si="477"/>
        <v>4636626</v>
      </c>
      <c r="F177" s="18">
        <f t="shared" si="477"/>
        <v>4636626</v>
      </c>
      <c r="G177" s="18">
        <f t="shared" si="477"/>
        <v>3630875</v>
      </c>
      <c r="H177" s="18">
        <f t="shared" si="477"/>
        <v>869769</v>
      </c>
      <c r="I177" s="18">
        <f t="shared" si="477"/>
        <v>94992</v>
      </c>
      <c r="J177" s="18">
        <f t="shared" si="477"/>
        <v>0</v>
      </c>
      <c r="K177" s="18">
        <f t="shared" si="477"/>
        <v>0</v>
      </c>
      <c r="L177" s="18">
        <f t="shared" si="477"/>
        <v>0</v>
      </c>
      <c r="M177" s="18">
        <f t="shared" si="477"/>
        <v>0</v>
      </c>
      <c r="N177" s="18">
        <f t="shared" si="477"/>
        <v>80529</v>
      </c>
      <c r="O177" s="18">
        <f t="shared" si="477"/>
        <v>14463</v>
      </c>
      <c r="P177" s="18">
        <f t="shared" si="477"/>
        <v>0</v>
      </c>
      <c r="Q177" s="18">
        <f t="shared" si="477"/>
        <v>0</v>
      </c>
      <c r="R177" s="18">
        <f t="shared" si="477"/>
        <v>0</v>
      </c>
      <c r="S177" s="18">
        <f t="shared" si="477"/>
        <v>0</v>
      </c>
      <c r="T177" s="18">
        <f t="shared" si="477"/>
        <v>40990</v>
      </c>
      <c r="U177" s="18">
        <f t="shared" si="477"/>
        <v>0</v>
      </c>
      <c r="V177" s="18">
        <f t="shared" si="477"/>
        <v>0</v>
      </c>
      <c r="W177" s="18">
        <f t="shared" si="477"/>
        <v>0</v>
      </c>
      <c r="X177" s="18">
        <f t="shared" si="477"/>
        <v>0</v>
      </c>
      <c r="Y177" s="18">
        <f t="shared" si="477"/>
        <v>0</v>
      </c>
      <c r="Z177" s="18">
        <f t="shared" si="477"/>
        <v>0</v>
      </c>
      <c r="AA177" s="18">
        <f t="shared" si="477"/>
        <v>0</v>
      </c>
      <c r="AB177" s="18">
        <f t="shared" si="477"/>
        <v>0</v>
      </c>
      <c r="AC177" s="18">
        <f t="shared" si="477"/>
        <v>0</v>
      </c>
      <c r="AD177" s="18">
        <f t="shared" si="477"/>
        <v>0</v>
      </c>
      <c r="AE177" s="18">
        <f t="shared" si="477"/>
        <v>0</v>
      </c>
      <c r="AF177" s="18">
        <f t="shared" si="477"/>
        <v>0</v>
      </c>
      <c r="AG177" s="18">
        <f t="shared" si="477"/>
        <v>0</v>
      </c>
      <c r="AH177" s="18">
        <f t="shared" si="477"/>
        <v>0</v>
      </c>
      <c r="AI177" s="18">
        <f t="shared" si="477"/>
        <v>0</v>
      </c>
      <c r="AJ177" s="18">
        <f t="shared" si="477"/>
        <v>0</v>
      </c>
      <c r="AK177" s="18">
        <f t="shared" si="477"/>
        <v>0</v>
      </c>
      <c r="AL177" s="18">
        <f t="shared" ref="AL177:CV177" si="478">SUM(AL178)</f>
        <v>0</v>
      </c>
      <c r="AM177" s="18">
        <f t="shared" si="478"/>
        <v>0</v>
      </c>
      <c r="AN177" s="18">
        <f t="shared" si="478"/>
        <v>0</v>
      </c>
      <c r="AO177" s="18">
        <f t="shared" si="478"/>
        <v>0</v>
      </c>
      <c r="AP177" s="18">
        <f t="shared" si="478"/>
        <v>0</v>
      </c>
      <c r="AQ177" s="18">
        <f t="shared" si="478"/>
        <v>0</v>
      </c>
      <c r="AR177" s="18">
        <f t="shared" si="478"/>
        <v>0</v>
      </c>
      <c r="AS177" s="18">
        <f t="shared" si="478"/>
        <v>0</v>
      </c>
      <c r="AT177" s="18"/>
      <c r="AU177" s="18"/>
      <c r="AV177" s="18">
        <f t="shared" si="478"/>
        <v>0</v>
      </c>
      <c r="AW177" s="18">
        <f t="shared" si="478"/>
        <v>0</v>
      </c>
      <c r="AX177" s="18">
        <f t="shared" si="478"/>
        <v>0</v>
      </c>
      <c r="AY177" s="18"/>
      <c r="AZ177" s="18">
        <f t="shared" si="478"/>
        <v>0</v>
      </c>
      <c r="BA177" s="18">
        <f t="shared" si="478"/>
        <v>0</v>
      </c>
      <c r="BB177" s="18">
        <f t="shared" si="478"/>
        <v>0</v>
      </c>
      <c r="BC177" s="18">
        <f t="shared" si="478"/>
        <v>0</v>
      </c>
      <c r="BD177" s="18">
        <f t="shared" si="478"/>
        <v>0</v>
      </c>
      <c r="BE177" s="18">
        <f t="shared" si="478"/>
        <v>0</v>
      </c>
      <c r="BF177" s="18">
        <f t="shared" si="478"/>
        <v>0</v>
      </c>
      <c r="BG177" s="18">
        <f t="shared" si="478"/>
        <v>0</v>
      </c>
      <c r="BH177" s="18">
        <f t="shared" si="478"/>
        <v>0</v>
      </c>
      <c r="BI177" s="18">
        <f t="shared" si="478"/>
        <v>0</v>
      </c>
      <c r="BJ177" s="18">
        <f t="shared" si="478"/>
        <v>0</v>
      </c>
      <c r="BK177" s="18">
        <f t="shared" si="478"/>
        <v>0</v>
      </c>
      <c r="BL177" s="18">
        <f t="shared" si="478"/>
        <v>0</v>
      </c>
      <c r="BM177" s="18">
        <f t="shared" si="478"/>
        <v>0</v>
      </c>
      <c r="BN177" s="18">
        <f t="shared" si="478"/>
        <v>0</v>
      </c>
      <c r="BO177" s="18">
        <f t="shared" si="478"/>
        <v>0</v>
      </c>
      <c r="BP177" s="18">
        <f t="shared" si="478"/>
        <v>0</v>
      </c>
      <c r="BQ177" s="18">
        <f t="shared" si="478"/>
        <v>0</v>
      </c>
      <c r="BR177" s="18">
        <f t="shared" si="478"/>
        <v>0</v>
      </c>
      <c r="BS177" s="18">
        <f t="shared" si="478"/>
        <v>0</v>
      </c>
      <c r="BT177" s="18">
        <f t="shared" si="478"/>
        <v>0</v>
      </c>
      <c r="BU177" s="18">
        <f t="shared" si="478"/>
        <v>0</v>
      </c>
      <c r="BV177" s="18">
        <f t="shared" si="478"/>
        <v>0</v>
      </c>
      <c r="BW177" s="18">
        <f t="shared" si="478"/>
        <v>0</v>
      </c>
      <c r="BX177" s="18">
        <f t="shared" si="478"/>
        <v>0</v>
      </c>
      <c r="BY177" s="18">
        <f t="shared" si="478"/>
        <v>0</v>
      </c>
      <c r="BZ177" s="18">
        <f t="shared" si="478"/>
        <v>0</v>
      </c>
      <c r="CA177" s="18">
        <f t="shared" si="478"/>
        <v>0</v>
      </c>
      <c r="CB177" s="18">
        <f t="shared" si="478"/>
        <v>0</v>
      </c>
      <c r="CC177" s="18">
        <f t="shared" si="478"/>
        <v>0</v>
      </c>
      <c r="CD177" s="18">
        <f t="shared" si="478"/>
        <v>0</v>
      </c>
      <c r="CE177" s="18">
        <f t="shared" si="478"/>
        <v>0</v>
      </c>
      <c r="CF177" s="18">
        <f t="shared" si="478"/>
        <v>0</v>
      </c>
      <c r="CG177" s="18">
        <f t="shared" si="478"/>
        <v>0</v>
      </c>
      <c r="CH177" s="18">
        <f t="shared" si="478"/>
        <v>0</v>
      </c>
      <c r="CI177" s="18">
        <f t="shared" si="478"/>
        <v>0</v>
      </c>
      <c r="CJ177" s="18">
        <f t="shared" si="478"/>
        <v>0</v>
      </c>
      <c r="CK177" s="18">
        <f t="shared" si="478"/>
        <v>0</v>
      </c>
      <c r="CL177" s="18">
        <f t="shared" si="478"/>
        <v>0</v>
      </c>
      <c r="CM177" s="18">
        <f t="shared" si="478"/>
        <v>0</v>
      </c>
      <c r="CN177" s="18"/>
      <c r="CO177" s="18">
        <f t="shared" si="478"/>
        <v>0</v>
      </c>
      <c r="CP177" s="74"/>
      <c r="CQ177" s="74"/>
      <c r="CR177" s="74"/>
      <c r="CS177" s="18">
        <f t="shared" si="478"/>
        <v>0</v>
      </c>
      <c r="CT177" s="18">
        <f t="shared" si="478"/>
        <v>0</v>
      </c>
      <c r="CU177" s="18">
        <f t="shared" si="478"/>
        <v>0</v>
      </c>
      <c r="CV177" s="46">
        <f t="shared" si="478"/>
        <v>0</v>
      </c>
      <c r="CW177" s="57"/>
    </row>
    <row r="178" spans="1:101" s="58" customFormat="1" ht="31.2" x14ac:dyDescent="0.3">
      <c r="A178" s="105" t="s">
        <v>1</v>
      </c>
      <c r="B178" s="21" t="s">
        <v>58</v>
      </c>
      <c r="C178" s="22" t="s">
        <v>247</v>
      </c>
      <c r="D178" s="19">
        <f>SUM(E178+BZ178+CS178)</f>
        <v>4636626</v>
      </c>
      <c r="E178" s="19">
        <f>SUM(F178+BA178)</f>
        <v>4636626</v>
      </c>
      <c r="F178" s="19">
        <f>SUM(G178+H178+I178+P178+S178+T178+U178+AE178+AD178)</f>
        <v>4636626</v>
      </c>
      <c r="G178" s="23">
        <v>3630875</v>
      </c>
      <c r="H178" s="23">
        <v>869769</v>
      </c>
      <c r="I178" s="19">
        <f t="shared" si="307"/>
        <v>94992</v>
      </c>
      <c r="J178" s="23"/>
      <c r="K178" s="23"/>
      <c r="L178" s="23"/>
      <c r="M178" s="23"/>
      <c r="N178" s="23">
        <v>80529</v>
      </c>
      <c r="O178" s="23">
        <v>14463</v>
      </c>
      <c r="P178" s="19">
        <f t="shared" si="308"/>
        <v>0</v>
      </c>
      <c r="Q178" s="19">
        <v>0</v>
      </c>
      <c r="R178" s="19">
        <v>0</v>
      </c>
      <c r="S178" s="19">
        <v>0</v>
      </c>
      <c r="T178" s="23">
        <v>40990</v>
      </c>
      <c r="U178" s="19">
        <f t="shared" ref="U178" si="479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f>SUM(AF178:AZ178)</f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23"/>
      <c r="AL178" s="23"/>
      <c r="AM178" s="23"/>
      <c r="AN178" s="23"/>
      <c r="AO178" s="23">
        <v>0</v>
      </c>
      <c r="AP178" s="23">
        <v>0</v>
      </c>
      <c r="AQ178" s="23">
        <v>0</v>
      </c>
      <c r="AR178" s="23">
        <v>0</v>
      </c>
      <c r="AS178" s="23">
        <v>0</v>
      </c>
      <c r="AT178" s="23">
        <v>0</v>
      </c>
      <c r="AU178" s="23">
        <v>0</v>
      </c>
      <c r="AV178" s="23">
        <v>0</v>
      </c>
      <c r="AW178" s="23">
        <v>0</v>
      </c>
      <c r="AX178" s="23">
        <v>0</v>
      </c>
      <c r="AY178" s="23">
        <v>0</v>
      </c>
      <c r="AZ178" s="23"/>
      <c r="BA178" s="19">
        <f>SUM(BB178+BF178+BI178+BK178+BN178)</f>
        <v>0</v>
      </c>
      <c r="BB178" s="19">
        <f>SUM(BC178:BE178)</f>
        <v>0</v>
      </c>
      <c r="BC178" s="19">
        <v>0</v>
      </c>
      <c r="BD178" s="19">
        <v>0</v>
      </c>
      <c r="BE178" s="19">
        <v>0</v>
      </c>
      <c r="BF178" s="19">
        <f>SUM(BH178:BH178)</f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f t="shared" si="310"/>
        <v>0</v>
      </c>
      <c r="BL178" s="19">
        <v>0</v>
      </c>
      <c r="BM178" s="19">
        <v>0</v>
      </c>
      <c r="BN178" s="19">
        <f>SUM(BO178:BY178)</f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f>SUM(CA178+CO178)</f>
        <v>0</v>
      </c>
      <c r="CA178" s="19">
        <f>SUM(CB178+CE178+CK178)</f>
        <v>0</v>
      </c>
      <c r="CB178" s="19">
        <f t="shared" si="311"/>
        <v>0</v>
      </c>
      <c r="CC178" s="19">
        <v>0</v>
      </c>
      <c r="CD178" s="23"/>
      <c r="CE178" s="19">
        <f>SUM(CF178:CJ178)</f>
        <v>0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f>SUM(CL178:CN178)</f>
        <v>0</v>
      </c>
      <c r="CL178" s="19">
        <v>0</v>
      </c>
      <c r="CM178" s="19">
        <v>0</v>
      </c>
      <c r="CN178" s="19"/>
      <c r="CO178" s="19">
        <v>0</v>
      </c>
      <c r="CP178" s="75"/>
      <c r="CQ178" s="75"/>
      <c r="CR178" s="75"/>
      <c r="CS178" s="19">
        <f t="shared" si="313"/>
        <v>0</v>
      </c>
      <c r="CT178" s="19">
        <f t="shared" si="314"/>
        <v>0</v>
      </c>
      <c r="CU178" s="19">
        <v>0</v>
      </c>
      <c r="CV178" s="20">
        <v>0</v>
      </c>
      <c r="CW178" s="52"/>
    </row>
    <row r="179" spans="1:101" s="97" customFormat="1" ht="15.6" x14ac:dyDescent="0.3">
      <c r="A179" s="106" t="s">
        <v>248</v>
      </c>
      <c r="B179" s="25" t="s">
        <v>1</v>
      </c>
      <c r="C179" s="26" t="s">
        <v>249</v>
      </c>
      <c r="D179" s="27">
        <f t="shared" ref="D179:AS179" si="480">SUM(D180+D181+D182+D186+D188+D190+D192+D194+D202)</f>
        <v>773990112</v>
      </c>
      <c r="E179" s="27">
        <f t="shared" si="480"/>
        <v>773183090</v>
      </c>
      <c r="F179" s="27">
        <f t="shared" si="480"/>
        <v>259566074</v>
      </c>
      <c r="G179" s="27">
        <f t="shared" si="480"/>
        <v>24961909</v>
      </c>
      <c r="H179" s="27">
        <f t="shared" si="480"/>
        <v>5494359</v>
      </c>
      <c r="I179" s="27">
        <f t="shared" si="480"/>
        <v>14568424</v>
      </c>
      <c r="J179" s="27">
        <f t="shared" si="480"/>
        <v>1189331</v>
      </c>
      <c r="K179" s="27">
        <f t="shared" si="480"/>
        <v>562829</v>
      </c>
      <c r="L179" s="27">
        <f t="shared" si="480"/>
        <v>9029838</v>
      </c>
      <c r="M179" s="27">
        <f t="shared" si="480"/>
        <v>0</v>
      </c>
      <c r="N179" s="27">
        <f t="shared" si="480"/>
        <v>1352423</v>
      </c>
      <c r="O179" s="27">
        <f t="shared" si="480"/>
        <v>2434003</v>
      </c>
      <c r="P179" s="27">
        <f t="shared" si="480"/>
        <v>0</v>
      </c>
      <c r="Q179" s="27">
        <f t="shared" si="480"/>
        <v>0</v>
      </c>
      <c r="R179" s="27">
        <f t="shared" si="480"/>
        <v>0</v>
      </c>
      <c r="S179" s="27">
        <f t="shared" si="480"/>
        <v>0</v>
      </c>
      <c r="T179" s="27">
        <f t="shared" si="480"/>
        <v>176893</v>
      </c>
      <c r="U179" s="27">
        <f t="shared" si="480"/>
        <v>198997240</v>
      </c>
      <c r="V179" s="27">
        <f t="shared" si="480"/>
        <v>115512</v>
      </c>
      <c r="W179" s="27">
        <f t="shared" si="480"/>
        <v>982111</v>
      </c>
      <c r="X179" s="27">
        <f t="shared" si="480"/>
        <v>425407</v>
      </c>
      <c r="Y179" s="27">
        <f t="shared" si="480"/>
        <v>863940</v>
      </c>
      <c r="Z179" s="27">
        <f t="shared" si="480"/>
        <v>83507</v>
      </c>
      <c r="AA179" s="27">
        <f t="shared" si="480"/>
        <v>0</v>
      </c>
      <c r="AB179" s="27">
        <f t="shared" si="480"/>
        <v>196495973</v>
      </c>
      <c r="AC179" s="27">
        <f t="shared" si="480"/>
        <v>30790</v>
      </c>
      <c r="AD179" s="27">
        <f t="shared" si="480"/>
        <v>0</v>
      </c>
      <c r="AE179" s="27">
        <f t="shared" si="480"/>
        <v>15367249</v>
      </c>
      <c r="AF179" s="27">
        <f t="shared" si="480"/>
        <v>0</v>
      </c>
      <c r="AG179" s="27">
        <f t="shared" si="480"/>
        <v>0</v>
      </c>
      <c r="AH179" s="27">
        <f t="shared" si="480"/>
        <v>1500</v>
      </c>
      <c r="AI179" s="27">
        <f t="shared" si="480"/>
        <v>79207</v>
      </c>
      <c r="AJ179" s="27">
        <f t="shared" si="480"/>
        <v>0</v>
      </c>
      <c r="AK179" s="27">
        <f t="shared" si="480"/>
        <v>7431</v>
      </c>
      <c r="AL179" s="27">
        <f t="shared" si="480"/>
        <v>0</v>
      </c>
      <c r="AM179" s="27">
        <f t="shared" si="480"/>
        <v>1955</v>
      </c>
      <c r="AN179" s="27">
        <f t="shared" si="480"/>
        <v>0</v>
      </c>
      <c r="AO179" s="27">
        <f t="shared" si="480"/>
        <v>0</v>
      </c>
      <c r="AP179" s="27">
        <f t="shared" si="480"/>
        <v>0</v>
      </c>
      <c r="AQ179" s="27">
        <f t="shared" si="480"/>
        <v>0</v>
      </c>
      <c r="AR179" s="27">
        <f t="shared" si="480"/>
        <v>264637</v>
      </c>
      <c r="AS179" s="27">
        <f t="shared" si="480"/>
        <v>86699</v>
      </c>
      <c r="AT179" s="27"/>
      <c r="AU179" s="27"/>
      <c r="AV179" s="27">
        <f>SUM(AV180+AV181+AV182+AV186+AV188+AV190+AV192+AV194+AV202)</f>
        <v>14514310</v>
      </c>
      <c r="AW179" s="27">
        <f>SUM(AW180+AW181+AW182+AW186+AW188+AW190+AW192+AW194+AW202)</f>
        <v>23367</v>
      </c>
      <c r="AX179" s="27">
        <f>SUM(AX180+AX181+AX182+AX186+AX188+AX190+AX192+AX194+AX202)</f>
        <v>0</v>
      </c>
      <c r="AY179" s="27"/>
      <c r="AZ179" s="27">
        <f t="shared" ref="AZ179:CM179" si="481">SUM(AZ180+AZ181+AZ182+AZ186+AZ188+AZ190+AZ192+AZ194+AZ202)</f>
        <v>388143</v>
      </c>
      <c r="BA179" s="27">
        <f t="shared" si="481"/>
        <v>513617016</v>
      </c>
      <c r="BB179" s="27">
        <f t="shared" si="481"/>
        <v>0</v>
      </c>
      <c r="BC179" s="27">
        <f t="shared" si="481"/>
        <v>0</v>
      </c>
      <c r="BD179" s="27">
        <f t="shared" si="481"/>
        <v>0</v>
      </c>
      <c r="BE179" s="27">
        <f t="shared" si="481"/>
        <v>0</v>
      </c>
      <c r="BF179" s="27">
        <f t="shared" si="481"/>
        <v>0</v>
      </c>
      <c r="BG179" s="27">
        <f t="shared" si="481"/>
        <v>0</v>
      </c>
      <c r="BH179" s="27">
        <f t="shared" si="481"/>
        <v>0</v>
      </c>
      <c r="BI179" s="27">
        <f t="shared" si="481"/>
        <v>0</v>
      </c>
      <c r="BJ179" s="27">
        <f t="shared" ref="BJ179" si="482">SUM(BJ180+BJ181+BJ182+BJ186+BJ188+BJ190+BJ192+BJ194+BJ202)</f>
        <v>0</v>
      </c>
      <c r="BK179" s="27">
        <f t="shared" si="481"/>
        <v>0</v>
      </c>
      <c r="BL179" s="27">
        <f t="shared" si="481"/>
        <v>0</v>
      </c>
      <c r="BM179" s="27">
        <f t="shared" si="481"/>
        <v>0</v>
      </c>
      <c r="BN179" s="27">
        <f t="shared" si="481"/>
        <v>513617016</v>
      </c>
      <c r="BO179" s="27">
        <f t="shared" si="481"/>
        <v>61357239</v>
      </c>
      <c r="BP179" s="27">
        <f t="shared" si="481"/>
        <v>13158360</v>
      </c>
      <c r="BQ179" s="27">
        <f t="shared" si="481"/>
        <v>0</v>
      </c>
      <c r="BR179" s="27">
        <f t="shared" si="481"/>
        <v>25504374</v>
      </c>
      <c r="BS179" s="27">
        <f t="shared" si="481"/>
        <v>15000</v>
      </c>
      <c r="BT179" s="27">
        <f t="shared" si="481"/>
        <v>0</v>
      </c>
      <c r="BU179" s="27">
        <f t="shared" si="481"/>
        <v>179412887</v>
      </c>
      <c r="BV179" s="27">
        <f t="shared" si="481"/>
        <v>1763250</v>
      </c>
      <c r="BW179" s="27">
        <f t="shared" si="481"/>
        <v>286944</v>
      </c>
      <c r="BX179" s="27">
        <f t="shared" si="481"/>
        <v>207666416</v>
      </c>
      <c r="BY179" s="27">
        <f t="shared" si="481"/>
        <v>24452546</v>
      </c>
      <c r="BZ179" s="27">
        <f t="shared" si="481"/>
        <v>807022</v>
      </c>
      <c r="CA179" s="27">
        <f t="shared" si="481"/>
        <v>807022</v>
      </c>
      <c r="CB179" s="27">
        <f t="shared" si="481"/>
        <v>807022</v>
      </c>
      <c r="CC179" s="27">
        <f t="shared" si="481"/>
        <v>0</v>
      </c>
      <c r="CD179" s="27">
        <f t="shared" si="481"/>
        <v>807022</v>
      </c>
      <c r="CE179" s="27">
        <f t="shared" si="481"/>
        <v>0</v>
      </c>
      <c r="CF179" s="27">
        <f t="shared" si="481"/>
        <v>0</v>
      </c>
      <c r="CG179" s="27">
        <f t="shared" si="481"/>
        <v>0</v>
      </c>
      <c r="CH179" s="27">
        <f t="shared" si="481"/>
        <v>0</v>
      </c>
      <c r="CI179" s="27">
        <f t="shared" si="481"/>
        <v>0</v>
      </c>
      <c r="CJ179" s="27">
        <f t="shared" ref="CJ179" si="483">SUM(CJ180+CJ181+CJ182+CJ186+CJ188+CJ190+CJ192+CJ194+CJ202)</f>
        <v>0</v>
      </c>
      <c r="CK179" s="27">
        <f t="shared" si="481"/>
        <v>0</v>
      </c>
      <c r="CL179" s="27">
        <f t="shared" si="481"/>
        <v>0</v>
      </c>
      <c r="CM179" s="27">
        <f t="shared" si="481"/>
        <v>0</v>
      </c>
      <c r="CN179" s="27"/>
      <c r="CO179" s="27">
        <f t="shared" ref="CO179:CV179" si="484">SUM(CO180+CO181+CO182+CO186+CO188+CO190+CO192+CO194+CO202)</f>
        <v>0</v>
      </c>
      <c r="CP179" s="27">
        <f t="shared" si="484"/>
        <v>0</v>
      </c>
      <c r="CQ179" s="27">
        <f t="shared" si="484"/>
        <v>0</v>
      </c>
      <c r="CR179" s="27">
        <f t="shared" si="484"/>
        <v>0</v>
      </c>
      <c r="CS179" s="27">
        <f t="shared" si="484"/>
        <v>0</v>
      </c>
      <c r="CT179" s="27">
        <f t="shared" si="484"/>
        <v>0</v>
      </c>
      <c r="CU179" s="27">
        <f t="shared" si="484"/>
        <v>0</v>
      </c>
      <c r="CV179" s="60">
        <f t="shared" si="484"/>
        <v>0</v>
      </c>
      <c r="CW179" s="57"/>
    </row>
    <row r="180" spans="1:101" s="58" customFormat="1" ht="15.6" x14ac:dyDescent="0.3">
      <c r="A180" s="109" t="s">
        <v>250</v>
      </c>
      <c r="B180" s="93" t="s">
        <v>1</v>
      </c>
      <c r="C180" s="94" t="s">
        <v>251</v>
      </c>
      <c r="D180" s="74">
        <f>SUM(E180+BZ180+CS180)</f>
        <v>91751802</v>
      </c>
      <c r="E180" s="74">
        <f>SUM(F180+BA180)</f>
        <v>91751802</v>
      </c>
      <c r="F180" s="74">
        <f>SUM(G180+H180+I180+P180+S180+T180+U180+AE180+AD180)</f>
        <v>0</v>
      </c>
      <c r="G180" s="74">
        <v>0</v>
      </c>
      <c r="H180" s="74">
        <v>0</v>
      </c>
      <c r="I180" s="74">
        <f t="shared" si="307"/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O180" s="74">
        <v>0</v>
      </c>
      <c r="P180" s="74">
        <f t="shared" si="308"/>
        <v>0</v>
      </c>
      <c r="Q180" s="74">
        <v>0</v>
      </c>
      <c r="R180" s="74">
        <v>0</v>
      </c>
      <c r="S180" s="74">
        <v>0</v>
      </c>
      <c r="T180" s="74">
        <v>0</v>
      </c>
      <c r="U180" s="74">
        <f t="shared" ref="U180:U181" si="485">SUM(V180:AC180)</f>
        <v>0</v>
      </c>
      <c r="V180" s="74">
        <v>0</v>
      </c>
      <c r="W180" s="74">
        <v>0</v>
      </c>
      <c r="X180" s="74">
        <v>0</v>
      </c>
      <c r="Y180" s="74">
        <v>0</v>
      </c>
      <c r="Z180" s="74">
        <v>0</v>
      </c>
      <c r="AA180" s="74">
        <v>0</v>
      </c>
      <c r="AB180" s="74">
        <v>0</v>
      </c>
      <c r="AC180" s="74">
        <v>0</v>
      </c>
      <c r="AD180" s="74">
        <v>0</v>
      </c>
      <c r="AE180" s="74">
        <f>SUM(AF180:AZ180)</f>
        <v>0</v>
      </c>
      <c r="AF180" s="74">
        <v>0</v>
      </c>
      <c r="AG180" s="74">
        <v>0</v>
      </c>
      <c r="AH180" s="74">
        <v>0</v>
      </c>
      <c r="AI180" s="74">
        <v>0</v>
      </c>
      <c r="AJ180" s="74">
        <v>0</v>
      </c>
      <c r="AK180" s="74">
        <v>0</v>
      </c>
      <c r="AL180" s="74">
        <v>0</v>
      </c>
      <c r="AM180" s="74">
        <v>0</v>
      </c>
      <c r="AN180" s="74">
        <v>0</v>
      </c>
      <c r="AO180" s="74">
        <v>0</v>
      </c>
      <c r="AP180" s="74">
        <v>0</v>
      </c>
      <c r="AQ180" s="74">
        <v>0</v>
      </c>
      <c r="AR180" s="74">
        <v>0</v>
      </c>
      <c r="AS180" s="74">
        <v>0</v>
      </c>
      <c r="AT180" s="74"/>
      <c r="AU180" s="74"/>
      <c r="AV180" s="74">
        <v>0</v>
      </c>
      <c r="AW180" s="74">
        <v>0</v>
      </c>
      <c r="AX180" s="74">
        <v>0</v>
      </c>
      <c r="AY180" s="74"/>
      <c r="AZ180" s="74">
        <v>0</v>
      </c>
      <c r="BA180" s="74">
        <f>SUM(BB180+BF180+BI180+BK180+BN180)</f>
        <v>91751802</v>
      </c>
      <c r="BB180" s="74">
        <f>SUM(BC180:BE180)</f>
        <v>0</v>
      </c>
      <c r="BC180" s="74">
        <v>0</v>
      </c>
      <c r="BD180" s="74">
        <v>0</v>
      </c>
      <c r="BE180" s="74">
        <v>0</v>
      </c>
      <c r="BF180" s="74">
        <f>SUM(BH180:BH180)</f>
        <v>0</v>
      </c>
      <c r="BG180" s="74">
        <v>0</v>
      </c>
      <c r="BH180" s="74">
        <v>0</v>
      </c>
      <c r="BI180" s="74">
        <v>0</v>
      </c>
      <c r="BJ180" s="74">
        <v>0</v>
      </c>
      <c r="BK180" s="74">
        <f t="shared" si="310"/>
        <v>0</v>
      </c>
      <c r="BL180" s="74">
        <v>0</v>
      </c>
      <c r="BM180" s="74">
        <v>0</v>
      </c>
      <c r="BN180" s="74">
        <f>SUM(BO180:BY180)</f>
        <v>91751802</v>
      </c>
      <c r="BO180" s="95">
        <f>47806633-150000</f>
        <v>47656633</v>
      </c>
      <c r="BP180" s="95">
        <v>0</v>
      </c>
      <c r="BQ180" s="95">
        <v>0</v>
      </c>
      <c r="BR180" s="95">
        <v>0</v>
      </c>
      <c r="BS180" s="95">
        <v>0</v>
      </c>
      <c r="BT180" s="95">
        <v>0</v>
      </c>
      <c r="BU180" s="95">
        <v>0</v>
      </c>
      <c r="BV180" s="95">
        <v>0</v>
      </c>
      <c r="BW180" s="95">
        <v>0</v>
      </c>
      <c r="BX180" s="95">
        <f>43670661-118000</f>
        <v>43552661</v>
      </c>
      <c r="BY180" s="95">
        <v>542508</v>
      </c>
      <c r="BZ180" s="74">
        <f>SUM(CA180+CO180)</f>
        <v>0</v>
      </c>
      <c r="CA180" s="74">
        <f>SUM(CB180+CE180+CK180)</f>
        <v>0</v>
      </c>
      <c r="CB180" s="74">
        <f t="shared" si="311"/>
        <v>0</v>
      </c>
      <c r="CC180" s="74">
        <v>0</v>
      </c>
      <c r="CD180" s="74">
        <v>0</v>
      </c>
      <c r="CE180" s="74">
        <f>SUM(CF180:CJ180)</f>
        <v>0</v>
      </c>
      <c r="CF180" s="74">
        <v>0</v>
      </c>
      <c r="CG180" s="74">
        <v>0</v>
      </c>
      <c r="CH180" s="74">
        <v>0</v>
      </c>
      <c r="CI180" s="74">
        <v>0</v>
      </c>
      <c r="CJ180" s="74">
        <v>0</v>
      </c>
      <c r="CK180" s="74">
        <f>SUM(CL180:CN180)</f>
        <v>0</v>
      </c>
      <c r="CL180" s="74">
        <v>0</v>
      </c>
      <c r="CM180" s="74">
        <v>0</v>
      </c>
      <c r="CN180" s="74"/>
      <c r="CO180" s="74">
        <v>0</v>
      </c>
      <c r="CP180" s="74"/>
      <c r="CQ180" s="74"/>
      <c r="CR180" s="74"/>
      <c r="CS180" s="74">
        <f t="shared" si="313"/>
        <v>0</v>
      </c>
      <c r="CT180" s="74">
        <f t="shared" si="314"/>
        <v>0</v>
      </c>
      <c r="CU180" s="74">
        <v>0</v>
      </c>
      <c r="CV180" s="96">
        <v>0</v>
      </c>
      <c r="CW180" s="97"/>
    </row>
    <row r="181" spans="1:101" s="58" customFormat="1" ht="31.2" x14ac:dyDescent="0.3">
      <c r="A181" s="104" t="s">
        <v>252</v>
      </c>
      <c r="B181" s="16" t="s">
        <v>1</v>
      </c>
      <c r="C181" s="17" t="s">
        <v>253</v>
      </c>
      <c r="D181" s="18">
        <f>SUM(E181+BZ181+CS181)</f>
        <v>17581751</v>
      </c>
      <c r="E181" s="18">
        <f>SUM(F181+BA181)</f>
        <v>17581751</v>
      </c>
      <c r="F181" s="18">
        <f>SUM(G181+H181+I181+P181+S181+T181+U181+AE181+AD181)</f>
        <v>0</v>
      </c>
      <c r="G181" s="18">
        <v>0</v>
      </c>
      <c r="H181" s="18">
        <v>0</v>
      </c>
      <c r="I181" s="18">
        <f t="shared" si="307"/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f t="shared" si="308"/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f t="shared" si="485"/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f>SUM(AF181:AZ181)</f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0</v>
      </c>
      <c r="AP181" s="18">
        <v>0</v>
      </c>
      <c r="AQ181" s="18">
        <v>0</v>
      </c>
      <c r="AR181" s="18">
        <v>0</v>
      </c>
      <c r="AS181" s="18">
        <v>0</v>
      </c>
      <c r="AT181" s="18"/>
      <c r="AU181" s="18"/>
      <c r="AV181" s="18">
        <v>0</v>
      </c>
      <c r="AW181" s="18">
        <v>0</v>
      </c>
      <c r="AX181" s="18">
        <v>0</v>
      </c>
      <c r="AY181" s="18"/>
      <c r="AZ181" s="18">
        <v>0</v>
      </c>
      <c r="BA181" s="18">
        <f>SUM(BB181+BF181+BI181+BK181+BN181)</f>
        <v>17581751</v>
      </c>
      <c r="BB181" s="18">
        <f>SUM(BC181:BE181)</f>
        <v>0</v>
      </c>
      <c r="BC181" s="18">
        <v>0</v>
      </c>
      <c r="BD181" s="18">
        <v>0</v>
      </c>
      <c r="BE181" s="18">
        <v>0</v>
      </c>
      <c r="BF181" s="18">
        <f>SUM(BH181:BH181)</f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f t="shared" si="310"/>
        <v>0</v>
      </c>
      <c r="BL181" s="18">
        <v>0</v>
      </c>
      <c r="BM181" s="18">
        <v>0</v>
      </c>
      <c r="BN181" s="18">
        <f>SUM(BO181:BY181)</f>
        <v>17581751</v>
      </c>
      <c r="BO181" s="56">
        <v>13700606</v>
      </c>
      <c r="BP181" s="56">
        <v>0</v>
      </c>
      <c r="BQ181" s="56">
        <v>0</v>
      </c>
      <c r="BR181" s="56">
        <v>0</v>
      </c>
      <c r="BS181" s="56">
        <v>0</v>
      </c>
      <c r="BT181" s="56">
        <v>0</v>
      </c>
      <c r="BU181" s="56">
        <v>0</v>
      </c>
      <c r="BV181" s="56">
        <v>0</v>
      </c>
      <c r="BW181" s="56">
        <v>0</v>
      </c>
      <c r="BX181" s="56">
        <v>3404430</v>
      </c>
      <c r="BY181" s="56">
        <v>476715</v>
      </c>
      <c r="BZ181" s="18">
        <f>SUM(CA181+CO181)</f>
        <v>0</v>
      </c>
      <c r="CA181" s="18">
        <f>SUM(CB181+CE181+CK181)</f>
        <v>0</v>
      </c>
      <c r="CB181" s="18">
        <f t="shared" si="311"/>
        <v>0</v>
      </c>
      <c r="CC181" s="18">
        <v>0</v>
      </c>
      <c r="CD181" s="18">
        <v>0</v>
      </c>
      <c r="CE181" s="18">
        <f>SUM(CF181:CJ181)</f>
        <v>0</v>
      </c>
      <c r="CF181" s="18">
        <v>0</v>
      </c>
      <c r="CG181" s="18">
        <v>0</v>
      </c>
      <c r="CH181" s="18">
        <v>0</v>
      </c>
      <c r="CI181" s="18">
        <v>0</v>
      </c>
      <c r="CJ181" s="18">
        <v>0</v>
      </c>
      <c r="CK181" s="18">
        <f>SUM(CL181:CN181)</f>
        <v>0</v>
      </c>
      <c r="CL181" s="18">
        <v>0</v>
      </c>
      <c r="CM181" s="18">
        <v>0</v>
      </c>
      <c r="CN181" s="18"/>
      <c r="CO181" s="18">
        <v>0</v>
      </c>
      <c r="CP181" s="74"/>
      <c r="CQ181" s="74"/>
      <c r="CR181" s="74"/>
      <c r="CS181" s="18">
        <f t="shared" si="313"/>
        <v>0</v>
      </c>
      <c r="CT181" s="18">
        <f t="shared" si="314"/>
        <v>0</v>
      </c>
      <c r="CU181" s="18">
        <v>0</v>
      </c>
      <c r="CV181" s="46">
        <v>0</v>
      </c>
      <c r="CW181" s="57"/>
    </row>
    <row r="182" spans="1:101" ht="15.6" x14ac:dyDescent="0.3">
      <c r="A182" s="104" t="s">
        <v>254</v>
      </c>
      <c r="B182" s="16" t="s">
        <v>1</v>
      </c>
      <c r="C182" s="17" t="s">
        <v>255</v>
      </c>
      <c r="D182" s="18">
        <f>SUM(D183:D185)</f>
        <v>44088835</v>
      </c>
      <c r="E182" s="18">
        <f t="shared" ref="E182:BT182" si="486">SUM(E183:E185)</f>
        <v>43324135</v>
      </c>
      <c r="F182" s="18">
        <f t="shared" si="486"/>
        <v>43324135</v>
      </c>
      <c r="G182" s="18">
        <f>SUM(G183:G185)</f>
        <v>23055112</v>
      </c>
      <c r="H182" s="18">
        <f>SUM(H183:H185)</f>
        <v>5295124</v>
      </c>
      <c r="I182" s="18">
        <f t="shared" si="486"/>
        <v>11817327</v>
      </c>
      <c r="J182" s="18">
        <f t="shared" si="486"/>
        <v>1189331</v>
      </c>
      <c r="K182" s="18">
        <f t="shared" si="486"/>
        <v>555329</v>
      </c>
      <c r="L182" s="18">
        <f t="shared" si="486"/>
        <v>9029838</v>
      </c>
      <c r="M182" s="18">
        <f t="shared" si="486"/>
        <v>0</v>
      </c>
      <c r="N182" s="18">
        <f t="shared" si="486"/>
        <v>870711</v>
      </c>
      <c r="O182" s="18">
        <f t="shared" si="486"/>
        <v>172118</v>
      </c>
      <c r="P182" s="18">
        <f t="shared" si="486"/>
        <v>0</v>
      </c>
      <c r="Q182" s="18">
        <f t="shared" si="486"/>
        <v>0</v>
      </c>
      <c r="R182" s="18">
        <f t="shared" si="486"/>
        <v>0</v>
      </c>
      <c r="S182" s="18">
        <f t="shared" si="486"/>
        <v>0</v>
      </c>
      <c r="T182" s="18">
        <f t="shared" si="486"/>
        <v>105060</v>
      </c>
      <c r="U182" s="18">
        <f t="shared" si="486"/>
        <v>2501267</v>
      </c>
      <c r="V182" s="18">
        <f t="shared" si="486"/>
        <v>115512</v>
      </c>
      <c r="W182" s="18">
        <f t="shared" si="486"/>
        <v>982111</v>
      </c>
      <c r="X182" s="18">
        <f t="shared" si="486"/>
        <v>425407</v>
      </c>
      <c r="Y182" s="18">
        <f t="shared" si="486"/>
        <v>863940</v>
      </c>
      <c r="Z182" s="18">
        <f t="shared" si="486"/>
        <v>83507</v>
      </c>
      <c r="AA182" s="18">
        <f t="shared" si="486"/>
        <v>0</v>
      </c>
      <c r="AB182" s="18">
        <f t="shared" si="486"/>
        <v>0</v>
      </c>
      <c r="AC182" s="18">
        <f t="shared" si="486"/>
        <v>30790</v>
      </c>
      <c r="AD182" s="18">
        <f t="shared" si="486"/>
        <v>0</v>
      </c>
      <c r="AE182" s="18">
        <f t="shared" si="486"/>
        <v>550245</v>
      </c>
      <c r="AF182" s="18">
        <f t="shared" si="486"/>
        <v>0</v>
      </c>
      <c r="AG182" s="18">
        <f t="shared" si="486"/>
        <v>0</v>
      </c>
      <c r="AH182" s="18">
        <f t="shared" si="486"/>
        <v>1500</v>
      </c>
      <c r="AI182" s="18">
        <f t="shared" si="486"/>
        <v>79207</v>
      </c>
      <c r="AJ182" s="18">
        <f t="shared" si="486"/>
        <v>0</v>
      </c>
      <c r="AK182" s="18">
        <f t="shared" si="486"/>
        <v>7431</v>
      </c>
      <c r="AL182" s="18">
        <f t="shared" si="486"/>
        <v>0</v>
      </c>
      <c r="AM182" s="18">
        <f t="shared" si="486"/>
        <v>1955</v>
      </c>
      <c r="AN182" s="18">
        <f t="shared" si="486"/>
        <v>0</v>
      </c>
      <c r="AO182" s="18">
        <f t="shared" si="486"/>
        <v>0</v>
      </c>
      <c r="AP182" s="18">
        <f t="shared" si="486"/>
        <v>0</v>
      </c>
      <c r="AQ182" s="18">
        <f t="shared" si="486"/>
        <v>0</v>
      </c>
      <c r="AR182" s="18">
        <f t="shared" si="486"/>
        <v>264637</v>
      </c>
      <c r="AS182" s="18">
        <f t="shared" si="486"/>
        <v>86699</v>
      </c>
      <c r="AT182" s="18"/>
      <c r="AU182" s="18"/>
      <c r="AV182" s="18">
        <f t="shared" si="486"/>
        <v>6304</v>
      </c>
      <c r="AW182" s="18">
        <f t="shared" si="486"/>
        <v>0</v>
      </c>
      <c r="AX182" s="18">
        <f t="shared" si="486"/>
        <v>0</v>
      </c>
      <c r="AY182" s="18"/>
      <c r="AZ182" s="18">
        <f t="shared" si="486"/>
        <v>102512</v>
      </c>
      <c r="BA182" s="18">
        <f t="shared" si="486"/>
        <v>0</v>
      </c>
      <c r="BB182" s="18">
        <f t="shared" si="486"/>
        <v>0</v>
      </c>
      <c r="BC182" s="18">
        <f t="shared" si="486"/>
        <v>0</v>
      </c>
      <c r="BD182" s="18">
        <f t="shared" si="486"/>
        <v>0</v>
      </c>
      <c r="BE182" s="18">
        <f t="shared" si="486"/>
        <v>0</v>
      </c>
      <c r="BF182" s="18">
        <f t="shared" si="486"/>
        <v>0</v>
      </c>
      <c r="BG182" s="18">
        <f t="shared" si="486"/>
        <v>0</v>
      </c>
      <c r="BH182" s="18">
        <f t="shared" si="486"/>
        <v>0</v>
      </c>
      <c r="BI182" s="18">
        <f t="shared" si="486"/>
        <v>0</v>
      </c>
      <c r="BJ182" s="18">
        <f t="shared" ref="BJ182" si="487">SUM(BJ183:BJ185)</f>
        <v>0</v>
      </c>
      <c r="BK182" s="18">
        <f t="shared" si="486"/>
        <v>0</v>
      </c>
      <c r="BL182" s="18">
        <f t="shared" si="486"/>
        <v>0</v>
      </c>
      <c r="BM182" s="18">
        <f t="shared" ref="BM182" si="488">SUM(BM183:BM185)</f>
        <v>0</v>
      </c>
      <c r="BN182" s="18">
        <f t="shared" si="486"/>
        <v>0</v>
      </c>
      <c r="BO182" s="18">
        <f t="shared" si="486"/>
        <v>0</v>
      </c>
      <c r="BP182" s="18">
        <f t="shared" si="486"/>
        <v>0</v>
      </c>
      <c r="BQ182" s="18">
        <f t="shared" si="486"/>
        <v>0</v>
      </c>
      <c r="BR182" s="18">
        <f t="shared" si="486"/>
        <v>0</v>
      </c>
      <c r="BS182" s="18">
        <f t="shared" si="486"/>
        <v>0</v>
      </c>
      <c r="BT182" s="18">
        <f t="shared" si="486"/>
        <v>0</v>
      </c>
      <c r="BU182" s="18">
        <f t="shared" ref="BU182:CV182" si="489">SUM(BU183:BU185)</f>
        <v>0</v>
      </c>
      <c r="BV182" s="18">
        <f t="shared" si="489"/>
        <v>0</v>
      </c>
      <c r="BW182" s="18">
        <f t="shared" si="489"/>
        <v>0</v>
      </c>
      <c r="BX182" s="18">
        <f t="shared" si="489"/>
        <v>0</v>
      </c>
      <c r="BY182" s="18">
        <f t="shared" si="489"/>
        <v>0</v>
      </c>
      <c r="BZ182" s="18">
        <f t="shared" si="489"/>
        <v>764700</v>
      </c>
      <c r="CA182" s="18">
        <f t="shared" si="489"/>
        <v>764700</v>
      </c>
      <c r="CB182" s="18">
        <f t="shared" si="489"/>
        <v>764700</v>
      </c>
      <c r="CC182" s="18">
        <f t="shared" si="489"/>
        <v>0</v>
      </c>
      <c r="CD182" s="18">
        <f t="shared" si="489"/>
        <v>764700</v>
      </c>
      <c r="CE182" s="18">
        <f t="shared" si="489"/>
        <v>0</v>
      </c>
      <c r="CF182" s="18">
        <f t="shared" si="489"/>
        <v>0</v>
      </c>
      <c r="CG182" s="18">
        <f t="shared" ref="CG182:CH182" si="490">SUM(CG183:CG185)</f>
        <v>0</v>
      </c>
      <c r="CH182" s="18">
        <f t="shared" si="490"/>
        <v>0</v>
      </c>
      <c r="CI182" s="18">
        <f t="shared" si="489"/>
        <v>0</v>
      </c>
      <c r="CJ182" s="18">
        <f t="shared" ref="CJ182" si="491">SUM(CJ183:CJ185)</f>
        <v>0</v>
      </c>
      <c r="CK182" s="18">
        <f t="shared" si="489"/>
        <v>0</v>
      </c>
      <c r="CL182" s="18">
        <f t="shared" ref="CL182" si="492">SUM(CL183:CL185)</f>
        <v>0</v>
      </c>
      <c r="CM182" s="18">
        <f t="shared" si="489"/>
        <v>0</v>
      </c>
      <c r="CN182" s="18"/>
      <c r="CO182" s="18">
        <f t="shared" si="489"/>
        <v>0</v>
      </c>
      <c r="CP182" s="74"/>
      <c r="CQ182" s="74"/>
      <c r="CR182" s="74"/>
      <c r="CS182" s="18">
        <f t="shared" si="489"/>
        <v>0</v>
      </c>
      <c r="CT182" s="18">
        <f t="shared" si="489"/>
        <v>0</v>
      </c>
      <c r="CU182" s="18">
        <f t="shared" si="489"/>
        <v>0</v>
      </c>
      <c r="CV182" s="46">
        <f t="shared" si="489"/>
        <v>0</v>
      </c>
      <c r="CW182" s="57"/>
    </row>
    <row r="183" spans="1:101" s="79" customFormat="1" ht="15.6" x14ac:dyDescent="0.3">
      <c r="A183" s="105" t="s">
        <v>1</v>
      </c>
      <c r="B183" s="21" t="s">
        <v>56</v>
      </c>
      <c r="C183" s="22" t="s">
        <v>256</v>
      </c>
      <c r="D183" s="19">
        <f>SUM(E183+BZ183+CS183)</f>
        <v>7685096</v>
      </c>
      <c r="E183" s="19">
        <f>SUM(F183+BA183)</f>
        <v>7632166</v>
      </c>
      <c r="F183" s="19">
        <f>SUM(G183+H183+I183+P183+S183+T183+U183+AE183+AD183)</f>
        <v>7632166</v>
      </c>
      <c r="G183" s="23">
        <v>4307031</v>
      </c>
      <c r="H183" s="23">
        <v>1010042</v>
      </c>
      <c r="I183" s="19">
        <f t="shared" si="307"/>
        <v>2032661</v>
      </c>
      <c r="J183" s="23">
        <v>267480</v>
      </c>
      <c r="K183" s="23">
        <v>30348</v>
      </c>
      <c r="L183" s="23">
        <v>1489245</v>
      </c>
      <c r="M183" s="23">
        <v>0</v>
      </c>
      <c r="N183" s="23">
        <v>182274</v>
      </c>
      <c r="O183" s="23">
        <v>63314</v>
      </c>
      <c r="P183" s="19">
        <f t="shared" si="308"/>
        <v>0</v>
      </c>
      <c r="Q183" s="19">
        <v>0</v>
      </c>
      <c r="R183" s="19">
        <v>0</v>
      </c>
      <c r="S183" s="19">
        <v>0</v>
      </c>
      <c r="T183" s="23">
        <v>19273</v>
      </c>
      <c r="U183" s="19">
        <f t="shared" ref="U183:U185" si="493">SUM(V183:AC183)</f>
        <v>205424</v>
      </c>
      <c r="V183" s="23">
        <v>47633</v>
      </c>
      <c r="W183" s="23">
        <v>35023</v>
      </c>
      <c r="X183" s="23">
        <v>50140</v>
      </c>
      <c r="Y183" s="23">
        <v>40289</v>
      </c>
      <c r="Z183" s="23">
        <v>19570</v>
      </c>
      <c r="AA183" s="23">
        <v>0</v>
      </c>
      <c r="AB183" s="23">
        <v>0</v>
      </c>
      <c r="AC183" s="23">
        <v>12769</v>
      </c>
      <c r="AD183" s="23">
        <v>0</v>
      </c>
      <c r="AE183" s="19">
        <f>SUM(AF183:AZ183)</f>
        <v>57735</v>
      </c>
      <c r="AF183" s="19">
        <v>0</v>
      </c>
      <c r="AG183" s="19">
        <v>0</v>
      </c>
      <c r="AH183" s="19">
        <v>0</v>
      </c>
      <c r="AI183" s="23">
        <v>4130</v>
      </c>
      <c r="AJ183" s="23">
        <v>0</v>
      </c>
      <c r="AK183" s="23">
        <v>0</v>
      </c>
      <c r="AL183" s="23">
        <v>0</v>
      </c>
      <c r="AM183" s="23">
        <v>101</v>
      </c>
      <c r="AN183" s="23">
        <v>0</v>
      </c>
      <c r="AO183" s="23">
        <v>0</v>
      </c>
      <c r="AP183" s="23">
        <v>0</v>
      </c>
      <c r="AQ183" s="23">
        <v>0</v>
      </c>
      <c r="AR183" s="23">
        <v>41504</v>
      </c>
      <c r="AS183" s="23">
        <v>12000</v>
      </c>
      <c r="AT183" s="23">
        <v>0</v>
      </c>
      <c r="AU183" s="23">
        <v>0</v>
      </c>
      <c r="AV183" s="23">
        <v>0</v>
      </c>
      <c r="AW183" s="23">
        <v>0</v>
      </c>
      <c r="AX183" s="23">
        <v>0</v>
      </c>
      <c r="AY183" s="23">
        <v>0</v>
      </c>
      <c r="AZ183" s="23">
        <v>0</v>
      </c>
      <c r="BA183" s="19">
        <f>SUM(BB183+BF183+BI183+BK183+BN183)</f>
        <v>0</v>
      </c>
      <c r="BB183" s="19">
        <f>SUM(BC183:BE183)</f>
        <v>0</v>
      </c>
      <c r="BC183" s="19">
        <v>0</v>
      </c>
      <c r="BD183" s="19">
        <v>0</v>
      </c>
      <c r="BE183" s="19">
        <v>0</v>
      </c>
      <c r="BF183" s="19">
        <f>SUM(BH183:BH183)</f>
        <v>0</v>
      </c>
      <c r="BG183" s="19">
        <v>0</v>
      </c>
      <c r="BH183" s="19">
        <v>0</v>
      </c>
      <c r="BI183" s="19">
        <v>0</v>
      </c>
      <c r="BJ183" s="19">
        <v>0</v>
      </c>
      <c r="BK183" s="19">
        <f t="shared" si="310"/>
        <v>0</v>
      </c>
      <c r="BL183" s="19">
        <v>0</v>
      </c>
      <c r="BM183" s="19">
        <v>0</v>
      </c>
      <c r="BN183" s="19">
        <f>SUM(BO183:BY183)</f>
        <v>0</v>
      </c>
      <c r="BO183" s="19">
        <v>0</v>
      </c>
      <c r="BP183" s="19">
        <v>0</v>
      </c>
      <c r="BQ183" s="19">
        <v>0</v>
      </c>
      <c r="BR183" s="19">
        <v>0</v>
      </c>
      <c r="BS183" s="19">
        <v>0</v>
      </c>
      <c r="BT183" s="19">
        <v>0</v>
      </c>
      <c r="BU183" s="19">
        <v>0</v>
      </c>
      <c r="BV183" s="19">
        <v>0</v>
      </c>
      <c r="BW183" s="19">
        <v>0</v>
      </c>
      <c r="BX183" s="19">
        <v>0</v>
      </c>
      <c r="BY183" s="19">
        <v>0</v>
      </c>
      <c r="BZ183" s="19">
        <f>SUM(CA183+CO183)</f>
        <v>52930</v>
      </c>
      <c r="CA183" s="19">
        <f>SUM(CB183+CE183+CK183)</f>
        <v>52930</v>
      </c>
      <c r="CB183" s="19">
        <f t="shared" si="311"/>
        <v>52930</v>
      </c>
      <c r="CC183" s="19">
        <v>0</v>
      </c>
      <c r="CD183" s="23">
        <v>52930</v>
      </c>
      <c r="CE183" s="19">
        <f t="shared" ref="CE183:CE185" si="494">SUM(CF183:CJ183)</f>
        <v>0</v>
      </c>
      <c r="CF183" s="19">
        <v>0</v>
      </c>
      <c r="CG183" s="19">
        <v>0</v>
      </c>
      <c r="CH183" s="19">
        <v>0</v>
      </c>
      <c r="CI183" s="19">
        <v>0</v>
      </c>
      <c r="CJ183" s="19">
        <v>0</v>
      </c>
      <c r="CK183" s="19">
        <f>SUM(CL183:CN183)</f>
        <v>0</v>
      </c>
      <c r="CL183" s="19">
        <v>0</v>
      </c>
      <c r="CM183" s="19">
        <v>0</v>
      </c>
      <c r="CN183" s="19"/>
      <c r="CO183" s="19">
        <v>0</v>
      </c>
      <c r="CP183" s="75"/>
      <c r="CQ183" s="75"/>
      <c r="CR183" s="75"/>
      <c r="CS183" s="19">
        <f t="shared" si="313"/>
        <v>0</v>
      </c>
      <c r="CT183" s="19">
        <f t="shared" si="314"/>
        <v>0</v>
      </c>
      <c r="CU183" s="19">
        <v>0</v>
      </c>
      <c r="CV183" s="20">
        <v>0</v>
      </c>
      <c r="CW183" s="52"/>
    </row>
    <row r="184" spans="1:101" ht="23.4" customHeight="1" x14ac:dyDescent="0.3">
      <c r="A184" s="107" t="s">
        <v>1</v>
      </c>
      <c r="B184" s="72" t="s">
        <v>56</v>
      </c>
      <c r="C184" s="73" t="s">
        <v>257</v>
      </c>
      <c r="D184" s="75">
        <f>SUM(E184+BZ184+CS184)</f>
        <v>35186172</v>
      </c>
      <c r="E184" s="75">
        <f>SUM(F184+BA184)</f>
        <v>34474402</v>
      </c>
      <c r="F184" s="75">
        <f>SUM(G184+H184+I184+P184+S184+T184+U184+AE184+AD184)</f>
        <v>34474402</v>
      </c>
      <c r="G184" s="76">
        <v>17807341</v>
      </c>
      <c r="H184" s="76">
        <v>4063122</v>
      </c>
      <c r="I184" s="75">
        <f t="shared" si="307"/>
        <v>9744481</v>
      </c>
      <c r="J184" s="76">
        <v>921851</v>
      </c>
      <c r="K184" s="76">
        <v>524981</v>
      </c>
      <c r="L184" s="76">
        <f>7635628-95035</f>
        <v>7540593</v>
      </c>
      <c r="M184" s="76">
        <v>0</v>
      </c>
      <c r="N184" s="76">
        <v>653252</v>
      </c>
      <c r="O184" s="76">
        <v>103804</v>
      </c>
      <c r="P184" s="75">
        <f t="shared" si="308"/>
        <v>0</v>
      </c>
      <c r="Q184" s="75">
        <v>0</v>
      </c>
      <c r="R184" s="75">
        <v>0</v>
      </c>
      <c r="S184" s="75">
        <v>0</v>
      </c>
      <c r="T184" s="76">
        <v>76871</v>
      </c>
      <c r="U184" s="75">
        <f t="shared" si="493"/>
        <v>2290077</v>
      </c>
      <c r="V184" s="76">
        <v>65323</v>
      </c>
      <c r="W184" s="76">
        <v>944952</v>
      </c>
      <c r="X184" s="76">
        <v>374508</v>
      </c>
      <c r="Y184" s="76">
        <v>823336</v>
      </c>
      <c r="Z184" s="76">
        <v>63937</v>
      </c>
      <c r="AA184" s="76">
        <v>0</v>
      </c>
      <c r="AB184" s="76">
        <v>0</v>
      </c>
      <c r="AC184" s="76">
        <v>18021</v>
      </c>
      <c r="AD184" s="76">
        <v>0</v>
      </c>
      <c r="AE184" s="75">
        <f>SUM(AF184:AZ184)</f>
        <v>492510</v>
      </c>
      <c r="AF184" s="75">
        <v>0</v>
      </c>
      <c r="AG184" s="75">
        <v>0</v>
      </c>
      <c r="AH184" s="75">
        <v>1500</v>
      </c>
      <c r="AI184" s="76">
        <v>75077</v>
      </c>
      <c r="AJ184" s="76">
        <v>0</v>
      </c>
      <c r="AK184" s="76">
        <v>7431</v>
      </c>
      <c r="AL184" s="76">
        <v>0</v>
      </c>
      <c r="AM184" s="76">
        <v>1854</v>
      </c>
      <c r="AN184" s="76">
        <v>0</v>
      </c>
      <c r="AO184" s="76">
        <v>0</v>
      </c>
      <c r="AP184" s="76">
        <v>0</v>
      </c>
      <c r="AQ184" s="76">
        <v>0</v>
      </c>
      <c r="AR184" s="76">
        <v>223133</v>
      </c>
      <c r="AS184" s="76">
        <v>74699</v>
      </c>
      <c r="AT184" s="76">
        <v>0</v>
      </c>
      <c r="AU184" s="76">
        <v>0</v>
      </c>
      <c r="AV184" s="76">
        <v>6304</v>
      </c>
      <c r="AW184" s="76">
        <v>0</v>
      </c>
      <c r="AX184" s="76">
        <v>0</v>
      </c>
      <c r="AY184" s="76">
        <v>0</v>
      </c>
      <c r="AZ184" s="76">
        <f>7477+95035</f>
        <v>102512</v>
      </c>
      <c r="BA184" s="75">
        <f>SUM(BB184+BF184+BI184+BK184+BN184)</f>
        <v>0</v>
      </c>
      <c r="BB184" s="75">
        <f>SUM(BC184:BE184)</f>
        <v>0</v>
      </c>
      <c r="BC184" s="75">
        <v>0</v>
      </c>
      <c r="BD184" s="75">
        <v>0</v>
      </c>
      <c r="BE184" s="75">
        <v>0</v>
      </c>
      <c r="BF184" s="75">
        <f>SUM(BH184:BH184)</f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f t="shared" si="310"/>
        <v>0</v>
      </c>
      <c r="BL184" s="75">
        <v>0</v>
      </c>
      <c r="BM184" s="75">
        <v>0</v>
      </c>
      <c r="BN184" s="75">
        <f>SUM(BO184:BY184)</f>
        <v>0</v>
      </c>
      <c r="BO184" s="75">
        <v>0</v>
      </c>
      <c r="BP184" s="75">
        <v>0</v>
      </c>
      <c r="BQ184" s="75">
        <v>0</v>
      </c>
      <c r="BR184" s="75">
        <v>0</v>
      </c>
      <c r="BS184" s="75">
        <v>0</v>
      </c>
      <c r="BT184" s="75">
        <v>0</v>
      </c>
      <c r="BU184" s="75">
        <v>0</v>
      </c>
      <c r="BV184" s="75">
        <v>0</v>
      </c>
      <c r="BW184" s="75">
        <v>0</v>
      </c>
      <c r="BX184" s="75">
        <v>0</v>
      </c>
      <c r="BY184" s="75">
        <v>0</v>
      </c>
      <c r="BZ184" s="75">
        <f>SUM(CA184+CO184)</f>
        <v>711770</v>
      </c>
      <c r="CA184" s="75">
        <f>SUM(CB184+CE184+CK184)</f>
        <v>711770</v>
      </c>
      <c r="CB184" s="75">
        <f t="shared" si="311"/>
        <v>711770</v>
      </c>
      <c r="CC184" s="75">
        <v>0</v>
      </c>
      <c r="CD184" s="76">
        <v>711770</v>
      </c>
      <c r="CE184" s="75">
        <f t="shared" si="494"/>
        <v>0</v>
      </c>
      <c r="CF184" s="75">
        <v>0</v>
      </c>
      <c r="CG184" s="75">
        <v>0</v>
      </c>
      <c r="CH184" s="75">
        <v>0</v>
      </c>
      <c r="CI184" s="75">
        <v>0</v>
      </c>
      <c r="CJ184" s="75">
        <v>0</v>
      </c>
      <c r="CK184" s="75">
        <f>SUM(CL184:CN184)</f>
        <v>0</v>
      </c>
      <c r="CL184" s="75">
        <v>0</v>
      </c>
      <c r="CM184" s="75">
        <v>0</v>
      </c>
      <c r="CN184" s="75"/>
      <c r="CO184" s="75">
        <v>0</v>
      </c>
      <c r="CP184" s="75"/>
      <c r="CQ184" s="75"/>
      <c r="CR184" s="75"/>
      <c r="CS184" s="75">
        <f t="shared" si="313"/>
        <v>0</v>
      </c>
      <c r="CT184" s="75">
        <f t="shared" si="314"/>
        <v>0</v>
      </c>
      <c r="CU184" s="75">
        <v>0</v>
      </c>
      <c r="CV184" s="78">
        <v>0</v>
      </c>
      <c r="CW184" s="79"/>
    </row>
    <row r="185" spans="1:101" s="58" customFormat="1" ht="31.2" x14ac:dyDescent="0.3">
      <c r="A185" s="105" t="s">
        <v>1</v>
      </c>
      <c r="B185" s="21" t="s">
        <v>56</v>
      </c>
      <c r="C185" s="22" t="s">
        <v>258</v>
      </c>
      <c r="D185" s="19">
        <f>SUM(E185+BZ185+CS185)</f>
        <v>1217567</v>
      </c>
      <c r="E185" s="19">
        <f>SUM(F185+BA185)</f>
        <v>1217567</v>
      </c>
      <c r="F185" s="19">
        <f>SUM(G185+H185+I185+P185+S185+T185+U185+AE185+AD185)</f>
        <v>1217567</v>
      </c>
      <c r="G185" s="23">
        <v>940740</v>
      </c>
      <c r="H185" s="23">
        <v>221960</v>
      </c>
      <c r="I185" s="19">
        <f t="shared" si="307"/>
        <v>40185</v>
      </c>
      <c r="J185" s="23">
        <v>0</v>
      </c>
      <c r="K185" s="23">
        <v>0</v>
      </c>
      <c r="L185" s="23">
        <v>0</v>
      </c>
      <c r="M185" s="23">
        <v>0</v>
      </c>
      <c r="N185" s="23">
        <v>35185</v>
      </c>
      <c r="O185" s="23">
        <v>5000</v>
      </c>
      <c r="P185" s="19">
        <f t="shared" si="308"/>
        <v>0</v>
      </c>
      <c r="Q185" s="19">
        <v>0</v>
      </c>
      <c r="R185" s="19">
        <v>0</v>
      </c>
      <c r="S185" s="19">
        <v>0</v>
      </c>
      <c r="T185" s="23">
        <v>8916</v>
      </c>
      <c r="U185" s="19">
        <f t="shared" si="493"/>
        <v>5766</v>
      </c>
      <c r="V185" s="23">
        <v>2556</v>
      </c>
      <c r="W185" s="23">
        <v>2136</v>
      </c>
      <c r="X185" s="23">
        <v>759</v>
      </c>
      <c r="Y185" s="23">
        <v>315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19">
        <f>SUM(AF185:AZ185)</f>
        <v>0</v>
      </c>
      <c r="AF185" s="19">
        <v>0</v>
      </c>
      <c r="AG185" s="19">
        <v>0</v>
      </c>
      <c r="AH185" s="19">
        <v>0</v>
      </c>
      <c r="AI185" s="23">
        <v>0</v>
      </c>
      <c r="AJ185" s="23">
        <v>0</v>
      </c>
      <c r="AK185" s="23">
        <v>0</v>
      </c>
      <c r="AL185" s="23">
        <v>0</v>
      </c>
      <c r="AM185" s="23">
        <v>0</v>
      </c>
      <c r="AN185" s="23">
        <v>0</v>
      </c>
      <c r="AO185" s="23">
        <v>0</v>
      </c>
      <c r="AP185" s="23">
        <v>0</v>
      </c>
      <c r="AQ185" s="23">
        <v>0</v>
      </c>
      <c r="AR185" s="23">
        <v>0</v>
      </c>
      <c r="AS185" s="23">
        <v>0</v>
      </c>
      <c r="AT185" s="23">
        <v>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/>
      <c r="BA185" s="19">
        <f>SUM(BB185+BF185+BI185+BK185+BN185)</f>
        <v>0</v>
      </c>
      <c r="BB185" s="19">
        <f>SUM(BC185:BE185)</f>
        <v>0</v>
      </c>
      <c r="BC185" s="19">
        <v>0</v>
      </c>
      <c r="BD185" s="19">
        <v>0</v>
      </c>
      <c r="BE185" s="19">
        <v>0</v>
      </c>
      <c r="BF185" s="19">
        <f>SUM(BH185:BH185)</f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f t="shared" si="310"/>
        <v>0</v>
      </c>
      <c r="BL185" s="19">
        <v>0</v>
      </c>
      <c r="BM185" s="19">
        <v>0</v>
      </c>
      <c r="BN185" s="19">
        <f>SUM(BO185:BY185)</f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f>SUM(CA185+CO185)</f>
        <v>0</v>
      </c>
      <c r="CA185" s="19">
        <f>SUM(CB185+CE185+CK185)</f>
        <v>0</v>
      </c>
      <c r="CB185" s="19">
        <f t="shared" si="311"/>
        <v>0</v>
      </c>
      <c r="CC185" s="19">
        <v>0</v>
      </c>
      <c r="CD185" s="23"/>
      <c r="CE185" s="19">
        <f t="shared" si="494"/>
        <v>0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f>SUM(CL185:CN185)</f>
        <v>0</v>
      </c>
      <c r="CL185" s="19">
        <v>0</v>
      </c>
      <c r="CM185" s="19">
        <v>0</v>
      </c>
      <c r="CN185" s="19"/>
      <c r="CO185" s="19">
        <v>0</v>
      </c>
      <c r="CP185" s="75"/>
      <c r="CQ185" s="75"/>
      <c r="CR185" s="75"/>
      <c r="CS185" s="19">
        <f t="shared" si="313"/>
        <v>0</v>
      </c>
      <c r="CT185" s="19">
        <f t="shared" si="314"/>
        <v>0</v>
      </c>
      <c r="CU185" s="19">
        <v>0</v>
      </c>
      <c r="CV185" s="20">
        <v>0</v>
      </c>
      <c r="CW185" s="52"/>
    </row>
    <row r="186" spans="1:101" ht="31.2" x14ac:dyDescent="0.3">
      <c r="A186" s="104" t="s">
        <v>259</v>
      </c>
      <c r="B186" s="16" t="s">
        <v>1</v>
      </c>
      <c r="C186" s="17" t="s">
        <v>13</v>
      </c>
      <c r="D186" s="18">
        <f>SUM(D187)</f>
        <v>234650718</v>
      </c>
      <c r="E186" s="18">
        <f t="shared" ref="E186:BT186" si="495">SUM(E187)</f>
        <v>234650718</v>
      </c>
      <c r="F186" s="18">
        <f t="shared" si="495"/>
        <v>0</v>
      </c>
      <c r="G186" s="18">
        <f t="shared" si="495"/>
        <v>0</v>
      </c>
      <c r="H186" s="18">
        <f t="shared" si="495"/>
        <v>0</v>
      </c>
      <c r="I186" s="18">
        <f t="shared" si="495"/>
        <v>0</v>
      </c>
      <c r="J186" s="18">
        <f t="shared" si="495"/>
        <v>0</v>
      </c>
      <c r="K186" s="18">
        <f t="shared" si="495"/>
        <v>0</v>
      </c>
      <c r="L186" s="18">
        <f t="shared" si="495"/>
        <v>0</v>
      </c>
      <c r="M186" s="18">
        <f t="shared" si="495"/>
        <v>0</v>
      </c>
      <c r="N186" s="18">
        <f t="shared" si="495"/>
        <v>0</v>
      </c>
      <c r="O186" s="18">
        <f t="shared" si="495"/>
        <v>0</v>
      </c>
      <c r="P186" s="18">
        <f t="shared" si="495"/>
        <v>0</v>
      </c>
      <c r="Q186" s="18">
        <f t="shared" si="495"/>
        <v>0</v>
      </c>
      <c r="R186" s="18">
        <f t="shared" si="495"/>
        <v>0</v>
      </c>
      <c r="S186" s="18">
        <f t="shared" si="495"/>
        <v>0</v>
      </c>
      <c r="T186" s="18">
        <f t="shared" si="495"/>
        <v>0</v>
      </c>
      <c r="U186" s="18">
        <f t="shared" si="495"/>
        <v>0</v>
      </c>
      <c r="V186" s="18">
        <f t="shared" si="495"/>
        <v>0</v>
      </c>
      <c r="W186" s="18">
        <f t="shared" si="495"/>
        <v>0</v>
      </c>
      <c r="X186" s="18">
        <f t="shared" si="495"/>
        <v>0</v>
      </c>
      <c r="Y186" s="18">
        <f t="shared" si="495"/>
        <v>0</v>
      </c>
      <c r="Z186" s="18">
        <f t="shared" si="495"/>
        <v>0</v>
      </c>
      <c r="AA186" s="18">
        <f t="shared" si="495"/>
        <v>0</v>
      </c>
      <c r="AB186" s="18">
        <f t="shared" si="495"/>
        <v>0</v>
      </c>
      <c r="AC186" s="18">
        <f t="shared" si="495"/>
        <v>0</v>
      </c>
      <c r="AD186" s="18">
        <f t="shared" si="495"/>
        <v>0</v>
      </c>
      <c r="AE186" s="18">
        <f t="shared" si="495"/>
        <v>0</v>
      </c>
      <c r="AF186" s="18">
        <f t="shared" si="495"/>
        <v>0</v>
      </c>
      <c r="AG186" s="18">
        <f t="shared" si="495"/>
        <v>0</v>
      </c>
      <c r="AH186" s="18">
        <f t="shared" si="495"/>
        <v>0</v>
      </c>
      <c r="AI186" s="18">
        <f t="shared" si="495"/>
        <v>0</v>
      </c>
      <c r="AJ186" s="18">
        <f t="shared" si="495"/>
        <v>0</v>
      </c>
      <c r="AK186" s="18">
        <f t="shared" si="495"/>
        <v>0</v>
      </c>
      <c r="AL186" s="18">
        <f t="shared" si="495"/>
        <v>0</v>
      </c>
      <c r="AM186" s="18">
        <f t="shared" si="495"/>
        <v>0</v>
      </c>
      <c r="AN186" s="18">
        <f t="shared" si="495"/>
        <v>0</v>
      </c>
      <c r="AO186" s="18">
        <f t="shared" si="495"/>
        <v>0</v>
      </c>
      <c r="AP186" s="18">
        <f t="shared" si="495"/>
        <v>0</v>
      </c>
      <c r="AQ186" s="18">
        <f t="shared" si="495"/>
        <v>0</v>
      </c>
      <c r="AR186" s="18">
        <f t="shared" si="495"/>
        <v>0</v>
      </c>
      <c r="AS186" s="18">
        <f t="shared" si="495"/>
        <v>0</v>
      </c>
      <c r="AT186" s="18"/>
      <c r="AU186" s="18"/>
      <c r="AV186" s="18">
        <f t="shared" si="495"/>
        <v>0</v>
      </c>
      <c r="AW186" s="18">
        <f t="shared" si="495"/>
        <v>0</v>
      </c>
      <c r="AX186" s="18">
        <f t="shared" si="495"/>
        <v>0</v>
      </c>
      <c r="AY186" s="18"/>
      <c r="AZ186" s="18">
        <f t="shared" si="495"/>
        <v>0</v>
      </c>
      <c r="BA186" s="18">
        <f t="shared" si="495"/>
        <v>234650718</v>
      </c>
      <c r="BB186" s="18">
        <f t="shared" si="495"/>
        <v>0</v>
      </c>
      <c r="BC186" s="18">
        <f t="shared" si="495"/>
        <v>0</v>
      </c>
      <c r="BD186" s="18">
        <f t="shared" si="495"/>
        <v>0</v>
      </c>
      <c r="BE186" s="18">
        <f t="shared" si="495"/>
        <v>0</v>
      </c>
      <c r="BF186" s="18">
        <f t="shared" si="495"/>
        <v>0</v>
      </c>
      <c r="BG186" s="18">
        <f t="shared" si="495"/>
        <v>0</v>
      </c>
      <c r="BH186" s="18">
        <f t="shared" si="495"/>
        <v>0</v>
      </c>
      <c r="BI186" s="18">
        <f t="shared" si="495"/>
        <v>0</v>
      </c>
      <c r="BJ186" s="18">
        <f t="shared" si="495"/>
        <v>0</v>
      </c>
      <c r="BK186" s="18">
        <f t="shared" si="495"/>
        <v>0</v>
      </c>
      <c r="BL186" s="18">
        <f t="shared" si="495"/>
        <v>0</v>
      </c>
      <c r="BM186" s="18">
        <f t="shared" si="495"/>
        <v>0</v>
      </c>
      <c r="BN186" s="18">
        <f t="shared" si="495"/>
        <v>234650718</v>
      </c>
      <c r="BO186" s="18">
        <f t="shared" si="495"/>
        <v>0</v>
      </c>
      <c r="BP186" s="18">
        <f t="shared" si="495"/>
        <v>0</v>
      </c>
      <c r="BQ186" s="18">
        <f t="shared" si="495"/>
        <v>0</v>
      </c>
      <c r="BR186" s="18">
        <f t="shared" si="495"/>
        <v>0</v>
      </c>
      <c r="BS186" s="18">
        <f t="shared" si="495"/>
        <v>0</v>
      </c>
      <c r="BT186" s="18">
        <f t="shared" si="495"/>
        <v>0</v>
      </c>
      <c r="BU186" s="18">
        <f t="shared" ref="BU186:CV186" si="496">SUM(BU187)</f>
        <v>179412887</v>
      </c>
      <c r="BV186" s="18">
        <f t="shared" si="496"/>
        <v>0</v>
      </c>
      <c r="BW186" s="18">
        <f t="shared" si="496"/>
        <v>0</v>
      </c>
      <c r="BX186" s="18">
        <f t="shared" si="496"/>
        <v>55237831</v>
      </c>
      <c r="BY186" s="18">
        <f t="shared" si="496"/>
        <v>0</v>
      </c>
      <c r="BZ186" s="18">
        <f t="shared" si="496"/>
        <v>0</v>
      </c>
      <c r="CA186" s="18">
        <f t="shared" si="496"/>
        <v>0</v>
      </c>
      <c r="CB186" s="18">
        <f t="shared" si="496"/>
        <v>0</v>
      </c>
      <c r="CC186" s="18">
        <f t="shared" si="496"/>
        <v>0</v>
      </c>
      <c r="CD186" s="18">
        <f t="shared" si="496"/>
        <v>0</v>
      </c>
      <c r="CE186" s="18">
        <f t="shared" si="496"/>
        <v>0</v>
      </c>
      <c r="CF186" s="18">
        <f t="shared" si="496"/>
        <v>0</v>
      </c>
      <c r="CG186" s="18">
        <f t="shared" si="496"/>
        <v>0</v>
      </c>
      <c r="CH186" s="18">
        <f t="shared" si="496"/>
        <v>0</v>
      </c>
      <c r="CI186" s="18">
        <f t="shared" si="496"/>
        <v>0</v>
      </c>
      <c r="CJ186" s="18">
        <f t="shared" si="496"/>
        <v>0</v>
      </c>
      <c r="CK186" s="18">
        <f t="shared" si="496"/>
        <v>0</v>
      </c>
      <c r="CL186" s="18">
        <f t="shared" si="496"/>
        <v>0</v>
      </c>
      <c r="CM186" s="18">
        <f t="shared" si="496"/>
        <v>0</v>
      </c>
      <c r="CN186" s="18"/>
      <c r="CO186" s="18">
        <f t="shared" si="496"/>
        <v>0</v>
      </c>
      <c r="CP186" s="74"/>
      <c r="CQ186" s="74"/>
      <c r="CR186" s="74"/>
      <c r="CS186" s="18">
        <f t="shared" si="496"/>
        <v>0</v>
      </c>
      <c r="CT186" s="18">
        <f t="shared" si="496"/>
        <v>0</v>
      </c>
      <c r="CU186" s="18">
        <f t="shared" si="496"/>
        <v>0</v>
      </c>
      <c r="CV186" s="46">
        <f t="shared" si="496"/>
        <v>0</v>
      </c>
      <c r="CW186" s="57"/>
    </row>
    <row r="187" spans="1:101" s="58" customFormat="1" ht="16.8" customHeight="1" x14ac:dyDescent="0.3">
      <c r="A187" s="105" t="s">
        <v>1</v>
      </c>
      <c r="B187" s="21" t="s">
        <v>56</v>
      </c>
      <c r="C187" s="22" t="s">
        <v>260</v>
      </c>
      <c r="D187" s="19">
        <f>SUM(E187+BZ187+CS187)</f>
        <v>234650718</v>
      </c>
      <c r="E187" s="19">
        <f>SUM(F187+BA187)</f>
        <v>234650718</v>
      </c>
      <c r="F187" s="19">
        <f>SUM(G187+H187+I187+P187+S187+T187+U187+AE187+AD187)</f>
        <v>0</v>
      </c>
      <c r="G187" s="19">
        <v>0</v>
      </c>
      <c r="H187" s="19">
        <v>0</v>
      </c>
      <c r="I187" s="19">
        <f t="shared" si="307"/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f t="shared" si="308"/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f t="shared" ref="U187" si="497">SUM(V187:AC187)</f>
        <v>0</v>
      </c>
      <c r="V187" s="19">
        <v>0</v>
      </c>
      <c r="W187" s="19">
        <v>0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f>SUM(AF187:AZ187)</f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/>
      <c r="AU187" s="19"/>
      <c r="AV187" s="19">
        <v>0</v>
      </c>
      <c r="AW187" s="19">
        <v>0</v>
      </c>
      <c r="AX187" s="19">
        <v>0</v>
      </c>
      <c r="AY187" s="19"/>
      <c r="AZ187" s="19">
        <v>0</v>
      </c>
      <c r="BA187" s="19">
        <f>SUM(BB187+BF187+BI187+BK187+BN187)</f>
        <v>234650718</v>
      </c>
      <c r="BB187" s="19">
        <f>SUM(BC187:BE187)</f>
        <v>0</v>
      </c>
      <c r="BC187" s="19">
        <v>0</v>
      </c>
      <c r="BD187" s="19">
        <v>0</v>
      </c>
      <c r="BE187" s="19">
        <v>0</v>
      </c>
      <c r="BF187" s="19">
        <f>SUM(BH187:BH187)</f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f t="shared" si="310"/>
        <v>0</v>
      </c>
      <c r="BL187" s="19">
        <v>0</v>
      </c>
      <c r="BM187" s="19">
        <v>0</v>
      </c>
      <c r="BN187" s="19">
        <f>SUM(BO187:BY187)</f>
        <v>234650718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23">
        <v>179412887</v>
      </c>
      <c r="BV187" s="19">
        <v>0</v>
      </c>
      <c r="BW187" s="19">
        <v>0</v>
      </c>
      <c r="BX187" s="23">
        <v>55237831</v>
      </c>
      <c r="BY187" s="19">
        <v>0</v>
      </c>
      <c r="BZ187" s="19">
        <f>SUM(CA187+CO187)</f>
        <v>0</v>
      </c>
      <c r="CA187" s="19">
        <f>SUM(CB187+CE187+CK187)</f>
        <v>0</v>
      </c>
      <c r="CB187" s="19">
        <f t="shared" si="311"/>
        <v>0</v>
      </c>
      <c r="CC187" s="19">
        <v>0</v>
      </c>
      <c r="CD187" s="19">
        <v>0</v>
      </c>
      <c r="CE187" s="19">
        <f>SUM(CF187:CJ187)</f>
        <v>0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f>SUM(CL187:CN187)</f>
        <v>0</v>
      </c>
      <c r="CL187" s="19">
        <v>0</v>
      </c>
      <c r="CM187" s="19">
        <v>0</v>
      </c>
      <c r="CN187" s="19"/>
      <c r="CO187" s="19">
        <v>0</v>
      </c>
      <c r="CP187" s="75"/>
      <c r="CQ187" s="75"/>
      <c r="CR187" s="75"/>
      <c r="CS187" s="19">
        <f t="shared" si="313"/>
        <v>0</v>
      </c>
      <c r="CT187" s="19">
        <f t="shared" si="314"/>
        <v>0</v>
      </c>
      <c r="CU187" s="19">
        <v>0</v>
      </c>
      <c r="CV187" s="20">
        <v>0</v>
      </c>
      <c r="CW187" s="52"/>
    </row>
    <row r="188" spans="1:101" ht="21" customHeight="1" x14ac:dyDescent="0.3">
      <c r="A188" s="104" t="s">
        <v>261</v>
      </c>
      <c r="B188" s="16" t="s">
        <v>1</v>
      </c>
      <c r="C188" s="17" t="s">
        <v>262</v>
      </c>
      <c r="D188" s="18">
        <f t="shared" ref="D188:AK188" si="498">SUM(D189)</f>
        <v>25504374</v>
      </c>
      <c r="E188" s="18">
        <f t="shared" si="498"/>
        <v>25504374</v>
      </c>
      <c r="F188" s="18">
        <f t="shared" si="498"/>
        <v>0</v>
      </c>
      <c r="G188" s="18">
        <f t="shared" si="498"/>
        <v>0</v>
      </c>
      <c r="H188" s="18">
        <f t="shared" si="498"/>
        <v>0</v>
      </c>
      <c r="I188" s="18">
        <f t="shared" si="498"/>
        <v>0</v>
      </c>
      <c r="J188" s="18">
        <f t="shared" si="498"/>
        <v>0</v>
      </c>
      <c r="K188" s="18">
        <f t="shared" si="498"/>
        <v>0</v>
      </c>
      <c r="L188" s="18">
        <f t="shared" si="498"/>
        <v>0</v>
      </c>
      <c r="M188" s="18">
        <f t="shared" si="498"/>
        <v>0</v>
      </c>
      <c r="N188" s="18">
        <f t="shared" si="498"/>
        <v>0</v>
      </c>
      <c r="O188" s="18">
        <f t="shared" si="498"/>
        <v>0</v>
      </c>
      <c r="P188" s="18">
        <f t="shared" si="498"/>
        <v>0</v>
      </c>
      <c r="Q188" s="18">
        <f t="shared" si="498"/>
        <v>0</v>
      </c>
      <c r="R188" s="18">
        <f t="shared" si="498"/>
        <v>0</v>
      </c>
      <c r="S188" s="18">
        <f t="shared" si="498"/>
        <v>0</v>
      </c>
      <c r="T188" s="18">
        <f t="shared" si="498"/>
        <v>0</v>
      </c>
      <c r="U188" s="18">
        <f t="shared" si="498"/>
        <v>0</v>
      </c>
      <c r="V188" s="18">
        <f t="shared" si="498"/>
        <v>0</v>
      </c>
      <c r="W188" s="18">
        <f t="shared" si="498"/>
        <v>0</v>
      </c>
      <c r="X188" s="18">
        <f t="shared" si="498"/>
        <v>0</v>
      </c>
      <c r="Y188" s="18">
        <f t="shared" si="498"/>
        <v>0</v>
      </c>
      <c r="Z188" s="18">
        <f t="shared" si="498"/>
        <v>0</v>
      </c>
      <c r="AA188" s="18">
        <f t="shared" si="498"/>
        <v>0</v>
      </c>
      <c r="AB188" s="18">
        <f t="shared" si="498"/>
        <v>0</v>
      </c>
      <c r="AC188" s="18">
        <f t="shared" si="498"/>
        <v>0</v>
      </c>
      <c r="AD188" s="18">
        <f t="shared" si="498"/>
        <v>0</v>
      </c>
      <c r="AE188" s="18">
        <f t="shared" si="498"/>
        <v>0</v>
      </c>
      <c r="AF188" s="18">
        <f t="shared" si="498"/>
        <v>0</v>
      </c>
      <c r="AG188" s="18">
        <f t="shared" si="498"/>
        <v>0</v>
      </c>
      <c r="AH188" s="18">
        <f t="shared" si="498"/>
        <v>0</v>
      </c>
      <c r="AI188" s="18">
        <f t="shared" si="498"/>
        <v>0</v>
      </c>
      <c r="AJ188" s="18">
        <f t="shared" si="498"/>
        <v>0</v>
      </c>
      <c r="AK188" s="18">
        <f t="shared" si="498"/>
        <v>0</v>
      </c>
      <c r="AL188" s="18">
        <f t="shared" ref="AL188:CV188" si="499">SUM(AL189)</f>
        <v>0</v>
      </c>
      <c r="AM188" s="18">
        <f t="shared" si="499"/>
        <v>0</v>
      </c>
      <c r="AN188" s="18">
        <f t="shared" si="499"/>
        <v>0</v>
      </c>
      <c r="AO188" s="18">
        <f t="shared" si="499"/>
        <v>0</v>
      </c>
      <c r="AP188" s="18">
        <f t="shared" si="499"/>
        <v>0</v>
      </c>
      <c r="AQ188" s="18">
        <f t="shared" si="499"/>
        <v>0</v>
      </c>
      <c r="AR188" s="18">
        <f t="shared" si="499"/>
        <v>0</v>
      </c>
      <c r="AS188" s="18">
        <f t="shared" si="499"/>
        <v>0</v>
      </c>
      <c r="AT188" s="18"/>
      <c r="AU188" s="18"/>
      <c r="AV188" s="18">
        <f t="shared" si="499"/>
        <v>0</v>
      </c>
      <c r="AW188" s="18">
        <f t="shared" si="499"/>
        <v>0</v>
      </c>
      <c r="AX188" s="18">
        <f t="shared" si="499"/>
        <v>0</v>
      </c>
      <c r="AY188" s="18"/>
      <c r="AZ188" s="18">
        <f t="shared" si="499"/>
        <v>0</v>
      </c>
      <c r="BA188" s="18">
        <f t="shared" si="499"/>
        <v>25504374</v>
      </c>
      <c r="BB188" s="18">
        <f t="shared" si="499"/>
        <v>0</v>
      </c>
      <c r="BC188" s="18">
        <f t="shared" si="499"/>
        <v>0</v>
      </c>
      <c r="BD188" s="18">
        <f t="shared" si="499"/>
        <v>0</v>
      </c>
      <c r="BE188" s="18">
        <f t="shared" si="499"/>
        <v>0</v>
      </c>
      <c r="BF188" s="18">
        <f t="shared" si="499"/>
        <v>0</v>
      </c>
      <c r="BG188" s="18">
        <f t="shared" si="499"/>
        <v>0</v>
      </c>
      <c r="BH188" s="18">
        <f t="shared" si="499"/>
        <v>0</v>
      </c>
      <c r="BI188" s="18">
        <f t="shared" si="499"/>
        <v>0</v>
      </c>
      <c r="BJ188" s="18">
        <f t="shared" si="499"/>
        <v>0</v>
      </c>
      <c r="BK188" s="18">
        <f t="shared" si="499"/>
        <v>0</v>
      </c>
      <c r="BL188" s="18">
        <f t="shared" si="499"/>
        <v>0</v>
      </c>
      <c r="BM188" s="18">
        <f t="shared" si="499"/>
        <v>0</v>
      </c>
      <c r="BN188" s="18">
        <f t="shared" si="499"/>
        <v>25504374</v>
      </c>
      <c r="BO188" s="18">
        <f t="shared" si="499"/>
        <v>0</v>
      </c>
      <c r="BP188" s="18">
        <f t="shared" si="499"/>
        <v>0</v>
      </c>
      <c r="BQ188" s="18">
        <f t="shared" si="499"/>
        <v>0</v>
      </c>
      <c r="BR188" s="18">
        <f t="shared" si="499"/>
        <v>25504374</v>
      </c>
      <c r="BS188" s="18">
        <f t="shared" si="499"/>
        <v>0</v>
      </c>
      <c r="BT188" s="18">
        <f t="shared" si="499"/>
        <v>0</v>
      </c>
      <c r="BU188" s="18">
        <f t="shared" si="499"/>
        <v>0</v>
      </c>
      <c r="BV188" s="18">
        <f t="shared" si="499"/>
        <v>0</v>
      </c>
      <c r="BW188" s="18">
        <f t="shared" si="499"/>
        <v>0</v>
      </c>
      <c r="BX188" s="18">
        <f t="shared" si="499"/>
        <v>0</v>
      </c>
      <c r="BY188" s="18">
        <f t="shared" si="499"/>
        <v>0</v>
      </c>
      <c r="BZ188" s="18">
        <f t="shared" si="499"/>
        <v>0</v>
      </c>
      <c r="CA188" s="18">
        <f t="shared" si="499"/>
        <v>0</v>
      </c>
      <c r="CB188" s="18">
        <f t="shared" si="499"/>
        <v>0</v>
      </c>
      <c r="CC188" s="18">
        <f t="shared" si="499"/>
        <v>0</v>
      </c>
      <c r="CD188" s="18">
        <f t="shared" si="499"/>
        <v>0</v>
      </c>
      <c r="CE188" s="18">
        <f t="shared" si="499"/>
        <v>0</v>
      </c>
      <c r="CF188" s="18">
        <f t="shared" si="499"/>
        <v>0</v>
      </c>
      <c r="CG188" s="18">
        <f t="shared" si="499"/>
        <v>0</v>
      </c>
      <c r="CH188" s="18">
        <f t="shared" si="499"/>
        <v>0</v>
      </c>
      <c r="CI188" s="18">
        <f t="shared" si="499"/>
        <v>0</v>
      </c>
      <c r="CJ188" s="18">
        <f t="shared" si="499"/>
        <v>0</v>
      </c>
      <c r="CK188" s="18">
        <f t="shared" si="499"/>
        <v>0</v>
      </c>
      <c r="CL188" s="18">
        <f t="shared" si="499"/>
        <v>0</v>
      </c>
      <c r="CM188" s="18">
        <f t="shared" si="499"/>
        <v>0</v>
      </c>
      <c r="CN188" s="18"/>
      <c r="CO188" s="18">
        <f t="shared" si="499"/>
        <v>0</v>
      </c>
      <c r="CP188" s="74"/>
      <c r="CQ188" s="74"/>
      <c r="CR188" s="74"/>
      <c r="CS188" s="18">
        <f t="shared" si="499"/>
        <v>0</v>
      </c>
      <c r="CT188" s="18">
        <f t="shared" si="499"/>
        <v>0</v>
      </c>
      <c r="CU188" s="18">
        <f t="shared" si="499"/>
        <v>0</v>
      </c>
      <c r="CV188" s="46">
        <f t="shared" si="499"/>
        <v>0</v>
      </c>
      <c r="CW188" s="57"/>
    </row>
    <row r="189" spans="1:101" s="58" customFormat="1" ht="15.6" x14ac:dyDescent="0.3">
      <c r="A189" s="105" t="s">
        <v>1</v>
      </c>
      <c r="B189" s="21" t="s">
        <v>77</v>
      </c>
      <c r="C189" s="22" t="s">
        <v>33</v>
      </c>
      <c r="D189" s="19">
        <f>SUM(E189+BZ189+CS189)</f>
        <v>25504374</v>
      </c>
      <c r="E189" s="19">
        <f>SUM(F189+BA189)</f>
        <v>25504374</v>
      </c>
      <c r="F189" s="19">
        <f>SUM(G189+H189+I189+P189+S189+T189+U189+AE189+AD189)</f>
        <v>0</v>
      </c>
      <c r="G189" s="19">
        <v>0</v>
      </c>
      <c r="H189" s="19">
        <v>0</v>
      </c>
      <c r="I189" s="19">
        <f t="shared" si="307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08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00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f>SUM(AF189:AZ189)</f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/>
      <c r="AU189" s="19"/>
      <c r="AV189" s="19">
        <v>0</v>
      </c>
      <c r="AW189" s="19">
        <v>0</v>
      </c>
      <c r="AX189" s="19">
        <v>0</v>
      </c>
      <c r="AY189" s="19"/>
      <c r="AZ189" s="19">
        <v>0</v>
      </c>
      <c r="BA189" s="19">
        <f>SUM(BB189+BF189+BI189+BK189+BN189)</f>
        <v>25504374</v>
      </c>
      <c r="BB189" s="19">
        <f>SUM(BC189:BE189)</f>
        <v>0</v>
      </c>
      <c r="BC189" s="19">
        <v>0</v>
      </c>
      <c r="BD189" s="19">
        <v>0</v>
      </c>
      <c r="BE189" s="19">
        <v>0</v>
      </c>
      <c r="BF189" s="19">
        <f>SUM(BH189:BH189)</f>
        <v>0</v>
      </c>
      <c r="BG189" s="19">
        <v>0</v>
      </c>
      <c r="BH189" s="19">
        <v>0</v>
      </c>
      <c r="BI189" s="19">
        <v>0</v>
      </c>
      <c r="BJ189" s="19">
        <v>0</v>
      </c>
      <c r="BK189" s="19">
        <f t="shared" si="310"/>
        <v>0</v>
      </c>
      <c r="BL189" s="19">
        <v>0</v>
      </c>
      <c r="BM189" s="19">
        <v>0</v>
      </c>
      <c r="BN189" s="19">
        <f>SUM(BO189:BY189)</f>
        <v>25504374</v>
      </c>
      <c r="BO189" s="19">
        <v>0</v>
      </c>
      <c r="BP189" s="19">
        <v>0</v>
      </c>
      <c r="BQ189" s="19">
        <v>0</v>
      </c>
      <c r="BR189" s="23">
        <v>25504374</v>
      </c>
      <c r="BS189" s="19">
        <v>0</v>
      </c>
      <c r="BT189" s="19">
        <v>0</v>
      </c>
      <c r="BU189" s="19">
        <v>0</v>
      </c>
      <c r="BV189" s="19">
        <v>0</v>
      </c>
      <c r="BW189" s="19">
        <v>0</v>
      </c>
      <c r="BX189" s="19">
        <v>0</v>
      </c>
      <c r="BY189" s="19">
        <v>0</v>
      </c>
      <c r="BZ189" s="19">
        <f>SUM(CA189+CO189)</f>
        <v>0</v>
      </c>
      <c r="CA189" s="19">
        <f>SUM(CB189+CE189+CK189)</f>
        <v>0</v>
      </c>
      <c r="CB189" s="19">
        <f t="shared" si="311"/>
        <v>0</v>
      </c>
      <c r="CC189" s="19">
        <v>0</v>
      </c>
      <c r="CD189" s="19">
        <v>0</v>
      </c>
      <c r="CE189" s="19">
        <f>SUM(CF189:CJ189)</f>
        <v>0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f>SUM(CL189:CN189)</f>
        <v>0</v>
      </c>
      <c r="CL189" s="19">
        <v>0</v>
      </c>
      <c r="CM189" s="19">
        <v>0</v>
      </c>
      <c r="CN189" s="19"/>
      <c r="CO189" s="19">
        <v>0</v>
      </c>
      <c r="CP189" s="75"/>
      <c r="CQ189" s="75"/>
      <c r="CR189" s="75"/>
      <c r="CS189" s="19">
        <f t="shared" si="313"/>
        <v>0</v>
      </c>
      <c r="CT189" s="19">
        <f t="shared" si="314"/>
        <v>0</v>
      </c>
      <c r="CU189" s="19">
        <v>0</v>
      </c>
      <c r="CV189" s="20">
        <v>0</v>
      </c>
      <c r="CW189" s="52"/>
    </row>
    <row r="190" spans="1:101" ht="31.2" x14ac:dyDescent="0.3">
      <c r="A190" s="104" t="s">
        <v>263</v>
      </c>
      <c r="B190" s="16" t="s">
        <v>1</v>
      </c>
      <c r="C190" s="17" t="s">
        <v>531</v>
      </c>
      <c r="D190" s="18">
        <f t="shared" ref="D190:AK190" si="501">SUM(D191)</f>
        <v>15000</v>
      </c>
      <c r="E190" s="18">
        <f t="shared" si="501"/>
        <v>15000</v>
      </c>
      <c r="F190" s="18">
        <f t="shared" si="501"/>
        <v>0</v>
      </c>
      <c r="G190" s="18">
        <f t="shared" si="501"/>
        <v>0</v>
      </c>
      <c r="H190" s="18">
        <f t="shared" si="501"/>
        <v>0</v>
      </c>
      <c r="I190" s="18">
        <f t="shared" si="501"/>
        <v>0</v>
      </c>
      <c r="J190" s="18">
        <f t="shared" si="501"/>
        <v>0</v>
      </c>
      <c r="K190" s="18">
        <f t="shared" si="501"/>
        <v>0</v>
      </c>
      <c r="L190" s="18">
        <f t="shared" si="501"/>
        <v>0</v>
      </c>
      <c r="M190" s="18">
        <f t="shared" si="501"/>
        <v>0</v>
      </c>
      <c r="N190" s="18">
        <f t="shared" si="501"/>
        <v>0</v>
      </c>
      <c r="O190" s="18">
        <f t="shared" si="501"/>
        <v>0</v>
      </c>
      <c r="P190" s="18">
        <f t="shared" si="501"/>
        <v>0</v>
      </c>
      <c r="Q190" s="18">
        <f t="shared" si="501"/>
        <v>0</v>
      </c>
      <c r="R190" s="18">
        <f t="shared" si="501"/>
        <v>0</v>
      </c>
      <c r="S190" s="18">
        <f t="shared" si="501"/>
        <v>0</v>
      </c>
      <c r="T190" s="18">
        <f t="shared" si="501"/>
        <v>0</v>
      </c>
      <c r="U190" s="18">
        <f t="shared" si="501"/>
        <v>0</v>
      </c>
      <c r="V190" s="18">
        <f t="shared" si="501"/>
        <v>0</v>
      </c>
      <c r="W190" s="18">
        <f t="shared" si="501"/>
        <v>0</v>
      </c>
      <c r="X190" s="18">
        <f t="shared" si="501"/>
        <v>0</v>
      </c>
      <c r="Y190" s="18">
        <f t="shared" si="501"/>
        <v>0</v>
      </c>
      <c r="Z190" s="18">
        <f t="shared" si="501"/>
        <v>0</v>
      </c>
      <c r="AA190" s="18">
        <f t="shared" si="501"/>
        <v>0</v>
      </c>
      <c r="AB190" s="18">
        <f t="shared" si="501"/>
        <v>0</v>
      </c>
      <c r="AC190" s="18">
        <f t="shared" si="501"/>
        <v>0</v>
      </c>
      <c r="AD190" s="18">
        <f t="shared" si="501"/>
        <v>0</v>
      </c>
      <c r="AE190" s="18">
        <f t="shared" si="501"/>
        <v>0</v>
      </c>
      <c r="AF190" s="18">
        <f t="shared" si="501"/>
        <v>0</v>
      </c>
      <c r="AG190" s="18">
        <f t="shared" si="501"/>
        <v>0</v>
      </c>
      <c r="AH190" s="18">
        <f t="shared" si="501"/>
        <v>0</v>
      </c>
      <c r="AI190" s="18">
        <f t="shared" si="501"/>
        <v>0</v>
      </c>
      <c r="AJ190" s="18">
        <f t="shared" si="501"/>
        <v>0</v>
      </c>
      <c r="AK190" s="18">
        <f t="shared" si="501"/>
        <v>0</v>
      </c>
      <c r="AL190" s="18">
        <f t="shared" ref="AL190:CV190" si="502">SUM(AL191)</f>
        <v>0</v>
      </c>
      <c r="AM190" s="18">
        <f t="shared" si="502"/>
        <v>0</v>
      </c>
      <c r="AN190" s="18">
        <f t="shared" si="502"/>
        <v>0</v>
      </c>
      <c r="AO190" s="18">
        <f t="shared" si="502"/>
        <v>0</v>
      </c>
      <c r="AP190" s="18">
        <f t="shared" si="502"/>
        <v>0</v>
      </c>
      <c r="AQ190" s="18">
        <f t="shared" si="502"/>
        <v>0</v>
      </c>
      <c r="AR190" s="18">
        <f t="shared" si="502"/>
        <v>0</v>
      </c>
      <c r="AS190" s="18">
        <f t="shared" si="502"/>
        <v>0</v>
      </c>
      <c r="AT190" s="18"/>
      <c r="AU190" s="18"/>
      <c r="AV190" s="18">
        <f t="shared" si="502"/>
        <v>0</v>
      </c>
      <c r="AW190" s="18">
        <f t="shared" si="502"/>
        <v>0</v>
      </c>
      <c r="AX190" s="18">
        <f t="shared" si="502"/>
        <v>0</v>
      </c>
      <c r="AY190" s="18"/>
      <c r="AZ190" s="18">
        <f t="shared" si="502"/>
        <v>0</v>
      </c>
      <c r="BA190" s="18">
        <f t="shared" si="502"/>
        <v>15000</v>
      </c>
      <c r="BB190" s="18">
        <f t="shared" si="502"/>
        <v>0</v>
      </c>
      <c r="BC190" s="18">
        <f t="shared" si="502"/>
        <v>0</v>
      </c>
      <c r="BD190" s="18">
        <f t="shared" si="502"/>
        <v>0</v>
      </c>
      <c r="BE190" s="18">
        <f t="shared" si="502"/>
        <v>0</v>
      </c>
      <c r="BF190" s="18">
        <f t="shared" si="502"/>
        <v>0</v>
      </c>
      <c r="BG190" s="18">
        <f t="shared" si="502"/>
        <v>0</v>
      </c>
      <c r="BH190" s="18">
        <f t="shared" si="502"/>
        <v>0</v>
      </c>
      <c r="BI190" s="18">
        <f t="shared" si="502"/>
        <v>0</v>
      </c>
      <c r="BJ190" s="18">
        <f t="shared" si="502"/>
        <v>0</v>
      </c>
      <c r="BK190" s="18">
        <f t="shared" si="502"/>
        <v>0</v>
      </c>
      <c r="BL190" s="18">
        <f t="shared" si="502"/>
        <v>0</v>
      </c>
      <c r="BM190" s="18">
        <f t="shared" si="502"/>
        <v>0</v>
      </c>
      <c r="BN190" s="18">
        <f t="shared" si="502"/>
        <v>15000</v>
      </c>
      <c r="BO190" s="18">
        <f t="shared" si="502"/>
        <v>0</v>
      </c>
      <c r="BP190" s="18">
        <f t="shared" si="502"/>
        <v>0</v>
      </c>
      <c r="BQ190" s="18">
        <f t="shared" si="502"/>
        <v>0</v>
      </c>
      <c r="BR190" s="18">
        <f t="shared" si="502"/>
        <v>0</v>
      </c>
      <c r="BS190" s="18">
        <f t="shared" si="502"/>
        <v>15000</v>
      </c>
      <c r="BT190" s="18">
        <f t="shared" si="502"/>
        <v>0</v>
      </c>
      <c r="BU190" s="18">
        <f t="shared" si="502"/>
        <v>0</v>
      </c>
      <c r="BV190" s="18">
        <f t="shared" si="502"/>
        <v>0</v>
      </c>
      <c r="BW190" s="18">
        <f t="shared" si="502"/>
        <v>0</v>
      </c>
      <c r="BX190" s="18">
        <f t="shared" si="502"/>
        <v>0</v>
      </c>
      <c r="BY190" s="18">
        <f t="shared" si="502"/>
        <v>0</v>
      </c>
      <c r="BZ190" s="18">
        <f t="shared" si="502"/>
        <v>0</v>
      </c>
      <c r="CA190" s="18">
        <f t="shared" si="502"/>
        <v>0</v>
      </c>
      <c r="CB190" s="18">
        <f t="shared" si="502"/>
        <v>0</v>
      </c>
      <c r="CC190" s="18">
        <f t="shared" si="502"/>
        <v>0</v>
      </c>
      <c r="CD190" s="18">
        <f t="shared" si="502"/>
        <v>0</v>
      </c>
      <c r="CE190" s="18">
        <f t="shared" si="502"/>
        <v>0</v>
      </c>
      <c r="CF190" s="18">
        <f t="shared" si="502"/>
        <v>0</v>
      </c>
      <c r="CG190" s="18">
        <f t="shared" si="502"/>
        <v>0</v>
      </c>
      <c r="CH190" s="18">
        <f t="shared" si="502"/>
        <v>0</v>
      </c>
      <c r="CI190" s="18">
        <f t="shared" si="502"/>
        <v>0</v>
      </c>
      <c r="CJ190" s="18">
        <f t="shared" si="502"/>
        <v>0</v>
      </c>
      <c r="CK190" s="18">
        <f t="shared" si="502"/>
        <v>0</v>
      </c>
      <c r="CL190" s="18">
        <f t="shared" si="502"/>
        <v>0</v>
      </c>
      <c r="CM190" s="18">
        <f t="shared" si="502"/>
        <v>0</v>
      </c>
      <c r="CN190" s="18"/>
      <c r="CO190" s="18">
        <f t="shared" si="502"/>
        <v>0</v>
      </c>
      <c r="CP190" s="74"/>
      <c r="CQ190" s="74"/>
      <c r="CR190" s="74"/>
      <c r="CS190" s="18">
        <f t="shared" si="502"/>
        <v>0</v>
      </c>
      <c r="CT190" s="18">
        <f t="shared" si="502"/>
        <v>0</v>
      </c>
      <c r="CU190" s="18">
        <f t="shared" si="502"/>
        <v>0</v>
      </c>
      <c r="CV190" s="46">
        <f t="shared" si="502"/>
        <v>0</v>
      </c>
      <c r="CW190" s="57"/>
    </row>
    <row r="191" spans="1:101" s="58" customFormat="1" ht="15.6" x14ac:dyDescent="0.3">
      <c r="A191" s="105" t="s">
        <v>1</v>
      </c>
      <c r="B191" s="21" t="s">
        <v>77</v>
      </c>
      <c r="C191" s="22" t="s">
        <v>264</v>
      </c>
      <c r="D191" s="19">
        <f>SUM(E191+BZ191+CS191)</f>
        <v>15000</v>
      </c>
      <c r="E191" s="19">
        <f>SUM(F191+BA191)</f>
        <v>15000</v>
      </c>
      <c r="F191" s="19">
        <f>SUM(G191+H191+I191+P191+S191+T191+U191+AE191+AD191)</f>
        <v>0</v>
      </c>
      <c r="G191" s="19">
        <v>0</v>
      </c>
      <c r="H191" s="19">
        <v>0</v>
      </c>
      <c r="I191" s="19">
        <f t="shared" si="307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08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03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f>SUM(AF191:AZ191)</f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/>
      <c r="AU191" s="19"/>
      <c r="AV191" s="19">
        <v>0</v>
      </c>
      <c r="AW191" s="19">
        <v>0</v>
      </c>
      <c r="AX191" s="19">
        <v>0</v>
      </c>
      <c r="AY191" s="19"/>
      <c r="AZ191" s="19">
        <v>0</v>
      </c>
      <c r="BA191" s="19">
        <f>SUM(BB191+BF191+BI191+BK191+BN191)</f>
        <v>15000</v>
      </c>
      <c r="BB191" s="19">
        <f>SUM(BC191:BE191)</f>
        <v>0</v>
      </c>
      <c r="BC191" s="19">
        <v>0</v>
      </c>
      <c r="BD191" s="19">
        <v>0</v>
      </c>
      <c r="BE191" s="19">
        <v>0</v>
      </c>
      <c r="BF191" s="19">
        <f>SUM(BH191:BH191)</f>
        <v>0</v>
      </c>
      <c r="BG191" s="19">
        <v>0</v>
      </c>
      <c r="BH191" s="19">
        <v>0</v>
      </c>
      <c r="BI191" s="19">
        <v>0</v>
      </c>
      <c r="BJ191" s="19">
        <v>0</v>
      </c>
      <c r="BK191" s="19">
        <f t="shared" si="310"/>
        <v>0</v>
      </c>
      <c r="BL191" s="19">
        <v>0</v>
      </c>
      <c r="BM191" s="19">
        <v>0</v>
      </c>
      <c r="BN191" s="19">
        <f>SUM(BO191:BY191)</f>
        <v>15000</v>
      </c>
      <c r="BO191" s="19">
        <v>0</v>
      </c>
      <c r="BP191" s="19">
        <v>0</v>
      </c>
      <c r="BQ191" s="19">
        <v>0</v>
      </c>
      <c r="BR191" s="19">
        <v>0</v>
      </c>
      <c r="BS191" s="19">
        <v>15000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f>SUM(CA191+CO191)</f>
        <v>0</v>
      </c>
      <c r="CA191" s="19">
        <f>SUM(CB191+CE191+CK191)</f>
        <v>0</v>
      </c>
      <c r="CB191" s="19">
        <f t="shared" si="311"/>
        <v>0</v>
      </c>
      <c r="CC191" s="19">
        <v>0</v>
      </c>
      <c r="CD191" s="19">
        <v>0</v>
      </c>
      <c r="CE191" s="19">
        <f>SUM(CF191:CJ191)</f>
        <v>0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f>SUM(CL191:CN191)</f>
        <v>0</v>
      </c>
      <c r="CL191" s="19">
        <v>0</v>
      </c>
      <c r="CM191" s="19">
        <v>0</v>
      </c>
      <c r="CN191" s="19"/>
      <c r="CO191" s="19">
        <v>0</v>
      </c>
      <c r="CP191" s="75"/>
      <c r="CQ191" s="75"/>
      <c r="CR191" s="75"/>
      <c r="CS191" s="19">
        <f t="shared" si="313"/>
        <v>0</v>
      </c>
      <c r="CT191" s="19">
        <f t="shared" si="314"/>
        <v>0</v>
      </c>
      <c r="CU191" s="19">
        <v>0</v>
      </c>
      <c r="CV191" s="20">
        <v>0</v>
      </c>
      <c r="CW191" s="52"/>
    </row>
    <row r="192" spans="1:101" ht="31.2" x14ac:dyDescent="0.3">
      <c r="A192" s="104" t="s">
        <v>265</v>
      </c>
      <c r="B192" s="16" t="s">
        <v>1</v>
      </c>
      <c r="C192" s="17" t="s">
        <v>266</v>
      </c>
      <c r="D192" s="18">
        <f t="shared" ref="D192:AK192" si="504">SUM(D193)</f>
        <v>13158360</v>
      </c>
      <c r="E192" s="18">
        <f t="shared" si="504"/>
        <v>13158360</v>
      </c>
      <c r="F192" s="18">
        <f t="shared" si="504"/>
        <v>0</v>
      </c>
      <c r="G192" s="18">
        <f t="shared" si="504"/>
        <v>0</v>
      </c>
      <c r="H192" s="18">
        <f t="shared" si="504"/>
        <v>0</v>
      </c>
      <c r="I192" s="18">
        <f t="shared" si="504"/>
        <v>0</v>
      </c>
      <c r="J192" s="18">
        <f t="shared" si="504"/>
        <v>0</v>
      </c>
      <c r="K192" s="18">
        <f t="shared" si="504"/>
        <v>0</v>
      </c>
      <c r="L192" s="18">
        <f t="shared" si="504"/>
        <v>0</v>
      </c>
      <c r="M192" s="18">
        <f t="shared" si="504"/>
        <v>0</v>
      </c>
      <c r="N192" s="18">
        <f t="shared" si="504"/>
        <v>0</v>
      </c>
      <c r="O192" s="18">
        <f t="shared" si="504"/>
        <v>0</v>
      </c>
      <c r="P192" s="18">
        <f t="shared" si="504"/>
        <v>0</v>
      </c>
      <c r="Q192" s="18">
        <f t="shared" si="504"/>
        <v>0</v>
      </c>
      <c r="R192" s="18">
        <f t="shared" si="504"/>
        <v>0</v>
      </c>
      <c r="S192" s="18">
        <f t="shared" si="504"/>
        <v>0</v>
      </c>
      <c r="T192" s="18">
        <f t="shared" si="504"/>
        <v>0</v>
      </c>
      <c r="U192" s="18">
        <f t="shared" si="504"/>
        <v>0</v>
      </c>
      <c r="V192" s="18">
        <f t="shared" si="504"/>
        <v>0</v>
      </c>
      <c r="W192" s="18">
        <f t="shared" si="504"/>
        <v>0</v>
      </c>
      <c r="X192" s="18">
        <f t="shared" si="504"/>
        <v>0</v>
      </c>
      <c r="Y192" s="18">
        <f t="shared" si="504"/>
        <v>0</v>
      </c>
      <c r="Z192" s="18">
        <f t="shared" si="504"/>
        <v>0</v>
      </c>
      <c r="AA192" s="18">
        <f t="shared" si="504"/>
        <v>0</v>
      </c>
      <c r="AB192" s="18">
        <f t="shared" si="504"/>
        <v>0</v>
      </c>
      <c r="AC192" s="18">
        <f t="shared" si="504"/>
        <v>0</v>
      </c>
      <c r="AD192" s="18">
        <f t="shared" si="504"/>
        <v>0</v>
      </c>
      <c r="AE192" s="18">
        <f t="shared" si="504"/>
        <v>0</v>
      </c>
      <c r="AF192" s="18">
        <f t="shared" si="504"/>
        <v>0</v>
      </c>
      <c r="AG192" s="18">
        <f t="shared" si="504"/>
        <v>0</v>
      </c>
      <c r="AH192" s="18">
        <f t="shared" si="504"/>
        <v>0</v>
      </c>
      <c r="AI192" s="18">
        <f t="shared" si="504"/>
        <v>0</v>
      </c>
      <c r="AJ192" s="18">
        <f t="shared" si="504"/>
        <v>0</v>
      </c>
      <c r="AK192" s="18">
        <f t="shared" si="504"/>
        <v>0</v>
      </c>
      <c r="AL192" s="18">
        <f t="shared" ref="AL192:CV192" si="505">SUM(AL193)</f>
        <v>0</v>
      </c>
      <c r="AM192" s="18">
        <f t="shared" si="505"/>
        <v>0</v>
      </c>
      <c r="AN192" s="18">
        <f t="shared" si="505"/>
        <v>0</v>
      </c>
      <c r="AO192" s="18">
        <f t="shared" si="505"/>
        <v>0</v>
      </c>
      <c r="AP192" s="18">
        <f t="shared" si="505"/>
        <v>0</v>
      </c>
      <c r="AQ192" s="18">
        <f t="shared" si="505"/>
        <v>0</v>
      </c>
      <c r="AR192" s="18">
        <f t="shared" si="505"/>
        <v>0</v>
      </c>
      <c r="AS192" s="18">
        <f t="shared" si="505"/>
        <v>0</v>
      </c>
      <c r="AT192" s="18"/>
      <c r="AU192" s="18"/>
      <c r="AV192" s="18">
        <f t="shared" si="505"/>
        <v>0</v>
      </c>
      <c r="AW192" s="18">
        <f t="shared" si="505"/>
        <v>0</v>
      </c>
      <c r="AX192" s="18">
        <f t="shared" si="505"/>
        <v>0</v>
      </c>
      <c r="AY192" s="18"/>
      <c r="AZ192" s="18">
        <f t="shared" si="505"/>
        <v>0</v>
      </c>
      <c r="BA192" s="18">
        <f t="shared" si="505"/>
        <v>13158360</v>
      </c>
      <c r="BB192" s="18">
        <f t="shared" si="505"/>
        <v>0</v>
      </c>
      <c r="BC192" s="18">
        <f t="shared" si="505"/>
        <v>0</v>
      </c>
      <c r="BD192" s="18">
        <f t="shared" si="505"/>
        <v>0</v>
      </c>
      <c r="BE192" s="18">
        <f t="shared" si="505"/>
        <v>0</v>
      </c>
      <c r="BF192" s="18">
        <f t="shared" si="505"/>
        <v>0</v>
      </c>
      <c r="BG192" s="18">
        <f t="shared" si="505"/>
        <v>0</v>
      </c>
      <c r="BH192" s="18">
        <f t="shared" si="505"/>
        <v>0</v>
      </c>
      <c r="BI192" s="18">
        <f t="shared" si="505"/>
        <v>0</v>
      </c>
      <c r="BJ192" s="18">
        <f t="shared" si="505"/>
        <v>0</v>
      </c>
      <c r="BK192" s="18">
        <f t="shared" si="505"/>
        <v>0</v>
      </c>
      <c r="BL192" s="18">
        <f t="shared" si="505"/>
        <v>0</v>
      </c>
      <c r="BM192" s="18">
        <f t="shared" si="505"/>
        <v>0</v>
      </c>
      <c r="BN192" s="18">
        <f t="shared" si="505"/>
        <v>13158360</v>
      </c>
      <c r="BO192" s="18">
        <f t="shared" si="505"/>
        <v>0</v>
      </c>
      <c r="BP192" s="18">
        <f t="shared" si="505"/>
        <v>13158360</v>
      </c>
      <c r="BQ192" s="18">
        <f t="shared" si="505"/>
        <v>0</v>
      </c>
      <c r="BR192" s="18">
        <f t="shared" si="505"/>
        <v>0</v>
      </c>
      <c r="BS192" s="18">
        <f t="shared" si="505"/>
        <v>0</v>
      </c>
      <c r="BT192" s="18">
        <f t="shared" si="505"/>
        <v>0</v>
      </c>
      <c r="BU192" s="18">
        <f t="shared" si="505"/>
        <v>0</v>
      </c>
      <c r="BV192" s="18">
        <f t="shared" si="505"/>
        <v>0</v>
      </c>
      <c r="BW192" s="18">
        <f t="shared" si="505"/>
        <v>0</v>
      </c>
      <c r="BX192" s="18">
        <f t="shared" si="505"/>
        <v>0</v>
      </c>
      <c r="BY192" s="18">
        <f t="shared" si="505"/>
        <v>0</v>
      </c>
      <c r="BZ192" s="18">
        <f t="shared" si="505"/>
        <v>0</v>
      </c>
      <c r="CA192" s="18">
        <f t="shared" si="505"/>
        <v>0</v>
      </c>
      <c r="CB192" s="18">
        <f t="shared" si="505"/>
        <v>0</v>
      </c>
      <c r="CC192" s="18">
        <f t="shared" si="505"/>
        <v>0</v>
      </c>
      <c r="CD192" s="18">
        <f t="shared" si="505"/>
        <v>0</v>
      </c>
      <c r="CE192" s="18">
        <f t="shared" si="505"/>
        <v>0</v>
      </c>
      <c r="CF192" s="18">
        <f t="shared" si="505"/>
        <v>0</v>
      </c>
      <c r="CG192" s="18">
        <f t="shared" si="505"/>
        <v>0</v>
      </c>
      <c r="CH192" s="18">
        <f t="shared" si="505"/>
        <v>0</v>
      </c>
      <c r="CI192" s="18">
        <f t="shared" si="505"/>
        <v>0</v>
      </c>
      <c r="CJ192" s="18">
        <f t="shared" si="505"/>
        <v>0</v>
      </c>
      <c r="CK192" s="18">
        <f t="shared" si="505"/>
        <v>0</v>
      </c>
      <c r="CL192" s="18">
        <f t="shared" si="505"/>
        <v>0</v>
      </c>
      <c r="CM192" s="18">
        <f t="shared" si="505"/>
        <v>0</v>
      </c>
      <c r="CN192" s="18"/>
      <c r="CO192" s="18">
        <f t="shared" si="505"/>
        <v>0</v>
      </c>
      <c r="CP192" s="74"/>
      <c r="CQ192" s="74"/>
      <c r="CR192" s="74"/>
      <c r="CS192" s="18">
        <f t="shared" si="505"/>
        <v>0</v>
      </c>
      <c r="CT192" s="18">
        <f t="shared" si="505"/>
        <v>0</v>
      </c>
      <c r="CU192" s="18">
        <f t="shared" si="505"/>
        <v>0</v>
      </c>
      <c r="CV192" s="46">
        <f t="shared" si="505"/>
        <v>0</v>
      </c>
      <c r="CW192" s="57"/>
    </row>
    <row r="193" spans="1:101" s="58" customFormat="1" ht="15.6" x14ac:dyDescent="0.3">
      <c r="A193" s="105" t="s">
        <v>1</v>
      </c>
      <c r="B193" s="21" t="s">
        <v>56</v>
      </c>
      <c r="C193" s="22" t="s">
        <v>267</v>
      </c>
      <c r="D193" s="19">
        <f>SUM(E193+BZ193+CS193)</f>
        <v>13158360</v>
      </c>
      <c r="E193" s="19">
        <f>SUM(F193+BA193)</f>
        <v>13158360</v>
      </c>
      <c r="F193" s="19">
        <f>SUM(G193+H193+I193+P193+S193+T193+U193+AE193+AD193)</f>
        <v>0</v>
      </c>
      <c r="G193" s="19">
        <v>0</v>
      </c>
      <c r="H193" s="19">
        <v>0</v>
      </c>
      <c r="I193" s="19">
        <f t="shared" si="307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08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06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f>SUM(AF193:AZ193)</f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/>
      <c r="AU193" s="19"/>
      <c r="AV193" s="19">
        <v>0</v>
      </c>
      <c r="AW193" s="19">
        <v>0</v>
      </c>
      <c r="AX193" s="19">
        <v>0</v>
      </c>
      <c r="AY193" s="19"/>
      <c r="AZ193" s="19">
        <v>0</v>
      </c>
      <c r="BA193" s="19">
        <f>SUM(BB193+BF193+BI193+BK193+BN193)</f>
        <v>13158360</v>
      </c>
      <c r="BB193" s="19">
        <f>SUM(BC193:BE193)</f>
        <v>0</v>
      </c>
      <c r="BC193" s="19">
        <v>0</v>
      </c>
      <c r="BD193" s="19">
        <v>0</v>
      </c>
      <c r="BE193" s="19">
        <v>0</v>
      </c>
      <c r="BF193" s="19">
        <f>SUM(BH193:BH193)</f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f t="shared" si="310"/>
        <v>0</v>
      </c>
      <c r="BL193" s="19">
        <v>0</v>
      </c>
      <c r="BM193" s="19">
        <v>0</v>
      </c>
      <c r="BN193" s="19">
        <f>SUM(BO193:BY193)</f>
        <v>13158360</v>
      </c>
      <c r="BO193" s="19">
        <v>0</v>
      </c>
      <c r="BP193" s="23">
        <v>13158360</v>
      </c>
      <c r="BQ193" s="19">
        <v>0</v>
      </c>
      <c r="BR193" s="19">
        <v>0</v>
      </c>
      <c r="BS193" s="19">
        <v>0</v>
      </c>
      <c r="BT193" s="19">
        <v>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f>SUM(CA193+CO193)</f>
        <v>0</v>
      </c>
      <c r="CA193" s="19">
        <f>SUM(CB193+CE193+CK193)</f>
        <v>0</v>
      </c>
      <c r="CB193" s="19">
        <f t="shared" si="311"/>
        <v>0</v>
      </c>
      <c r="CC193" s="19">
        <v>0</v>
      </c>
      <c r="CD193" s="19">
        <v>0</v>
      </c>
      <c r="CE193" s="19">
        <f>SUM(CF193:CJ193)</f>
        <v>0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f>SUM(CL193:CN193)</f>
        <v>0</v>
      </c>
      <c r="CL193" s="19">
        <v>0</v>
      </c>
      <c r="CM193" s="19">
        <v>0</v>
      </c>
      <c r="CN193" s="19"/>
      <c r="CO193" s="19">
        <v>0</v>
      </c>
      <c r="CP193" s="75"/>
      <c r="CQ193" s="75"/>
      <c r="CR193" s="75"/>
      <c r="CS193" s="19">
        <f t="shared" si="313"/>
        <v>0</v>
      </c>
      <c r="CT193" s="19">
        <f t="shared" si="314"/>
        <v>0</v>
      </c>
      <c r="CU193" s="19">
        <v>0</v>
      </c>
      <c r="CV193" s="20">
        <v>0</v>
      </c>
      <c r="CW193" s="52"/>
    </row>
    <row r="194" spans="1:101" ht="31.2" x14ac:dyDescent="0.3">
      <c r="A194" s="104" t="s">
        <v>268</v>
      </c>
      <c r="B194" s="16" t="s">
        <v>1</v>
      </c>
      <c r="C194" s="17" t="s">
        <v>532</v>
      </c>
      <c r="D194" s="18">
        <f t="shared" ref="D194:AS194" si="507">SUM(D195:D201)</f>
        <v>150743299</v>
      </c>
      <c r="E194" s="18">
        <f t="shared" si="507"/>
        <v>150700977</v>
      </c>
      <c r="F194" s="18">
        <f t="shared" si="507"/>
        <v>19745966</v>
      </c>
      <c r="G194" s="18">
        <f t="shared" si="507"/>
        <v>1906797</v>
      </c>
      <c r="H194" s="18">
        <f t="shared" si="507"/>
        <v>199235</v>
      </c>
      <c r="I194" s="18">
        <f t="shared" si="507"/>
        <v>2751097</v>
      </c>
      <c r="J194" s="18">
        <f t="shared" si="507"/>
        <v>0</v>
      </c>
      <c r="K194" s="18">
        <f t="shared" si="507"/>
        <v>7500</v>
      </c>
      <c r="L194" s="18">
        <f t="shared" si="507"/>
        <v>0</v>
      </c>
      <c r="M194" s="18">
        <f t="shared" si="507"/>
        <v>0</v>
      </c>
      <c r="N194" s="18">
        <f t="shared" si="507"/>
        <v>481712</v>
      </c>
      <c r="O194" s="18">
        <f t="shared" si="507"/>
        <v>2261885</v>
      </c>
      <c r="P194" s="18">
        <f t="shared" si="507"/>
        <v>0</v>
      </c>
      <c r="Q194" s="18">
        <f t="shared" si="507"/>
        <v>0</v>
      </c>
      <c r="R194" s="18">
        <f t="shared" si="507"/>
        <v>0</v>
      </c>
      <c r="S194" s="18">
        <f t="shared" si="507"/>
        <v>0</v>
      </c>
      <c r="T194" s="18">
        <f t="shared" si="507"/>
        <v>71833</v>
      </c>
      <c r="U194" s="18">
        <f t="shared" si="507"/>
        <v>0</v>
      </c>
      <c r="V194" s="18">
        <f t="shared" si="507"/>
        <v>0</v>
      </c>
      <c r="W194" s="18">
        <f t="shared" si="507"/>
        <v>0</v>
      </c>
      <c r="X194" s="18">
        <f t="shared" si="507"/>
        <v>0</v>
      </c>
      <c r="Y194" s="18">
        <f t="shared" si="507"/>
        <v>0</v>
      </c>
      <c r="Z194" s="18">
        <f t="shared" si="507"/>
        <v>0</v>
      </c>
      <c r="AA194" s="18">
        <f t="shared" si="507"/>
        <v>0</v>
      </c>
      <c r="AB194" s="18">
        <f t="shared" si="507"/>
        <v>0</v>
      </c>
      <c r="AC194" s="18">
        <f t="shared" si="507"/>
        <v>0</v>
      </c>
      <c r="AD194" s="18">
        <f t="shared" si="507"/>
        <v>0</v>
      </c>
      <c r="AE194" s="18">
        <f t="shared" si="507"/>
        <v>14817004</v>
      </c>
      <c r="AF194" s="18">
        <f t="shared" si="507"/>
        <v>0</v>
      </c>
      <c r="AG194" s="18">
        <f t="shared" si="507"/>
        <v>0</v>
      </c>
      <c r="AH194" s="18">
        <f t="shared" si="507"/>
        <v>0</v>
      </c>
      <c r="AI194" s="18">
        <f t="shared" si="507"/>
        <v>0</v>
      </c>
      <c r="AJ194" s="18">
        <f t="shared" si="507"/>
        <v>0</v>
      </c>
      <c r="AK194" s="18">
        <f t="shared" si="507"/>
        <v>0</v>
      </c>
      <c r="AL194" s="18">
        <f t="shared" si="507"/>
        <v>0</v>
      </c>
      <c r="AM194" s="18">
        <f t="shared" si="507"/>
        <v>0</v>
      </c>
      <c r="AN194" s="18">
        <f t="shared" si="507"/>
        <v>0</v>
      </c>
      <c r="AO194" s="18">
        <f t="shared" si="507"/>
        <v>0</v>
      </c>
      <c r="AP194" s="18">
        <f t="shared" si="507"/>
        <v>0</v>
      </c>
      <c r="AQ194" s="18">
        <f t="shared" si="507"/>
        <v>0</v>
      </c>
      <c r="AR194" s="18">
        <f t="shared" si="507"/>
        <v>0</v>
      </c>
      <c r="AS194" s="18">
        <f t="shared" si="507"/>
        <v>0</v>
      </c>
      <c r="AT194" s="18"/>
      <c r="AU194" s="18"/>
      <c r="AV194" s="18">
        <f>SUM(AV195:AV201)</f>
        <v>14508006</v>
      </c>
      <c r="AW194" s="18">
        <f>SUM(AW195:AW201)</f>
        <v>23367</v>
      </c>
      <c r="AX194" s="18">
        <f>SUM(AX195:AX201)</f>
        <v>0</v>
      </c>
      <c r="AY194" s="18"/>
      <c r="AZ194" s="18">
        <f t="shared" ref="AZ194:CM194" si="508">SUM(AZ195:AZ201)</f>
        <v>285631</v>
      </c>
      <c r="BA194" s="18">
        <f t="shared" si="508"/>
        <v>130955011</v>
      </c>
      <c r="BB194" s="18">
        <f t="shared" si="508"/>
        <v>0</v>
      </c>
      <c r="BC194" s="18">
        <f t="shared" si="508"/>
        <v>0</v>
      </c>
      <c r="BD194" s="18">
        <f t="shared" si="508"/>
        <v>0</v>
      </c>
      <c r="BE194" s="18">
        <f t="shared" si="508"/>
        <v>0</v>
      </c>
      <c r="BF194" s="18">
        <f t="shared" si="508"/>
        <v>0</v>
      </c>
      <c r="BG194" s="18">
        <f t="shared" si="508"/>
        <v>0</v>
      </c>
      <c r="BH194" s="18">
        <f t="shared" si="508"/>
        <v>0</v>
      </c>
      <c r="BI194" s="18">
        <f t="shared" si="508"/>
        <v>0</v>
      </c>
      <c r="BJ194" s="18">
        <f t="shared" ref="BJ194" si="509">SUM(BJ195:BJ201)</f>
        <v>0</v>
      </c>
      <c r="BK194" s="18">
        <f t="shared" si="508"/>
        <v>0</v>
      </c>
      <c r="BL194" s="18">
        <f t="shared" si="508"/>
        <v>0</v>
      </c>
      <c r="BM194" s="18">
        <f t="shared" si="508"/>
        <v>0</v>
      </c>
      <c r="BN194" s="18">
        <f t="shared" si="508"/>
        <v>130955011</v>
      </c>
      <c r="BO194" s="18">
        <f t="shared" si="508"/>
        <v>0</v>
      </c>
      <c r="BP194" s="18">
        <f t="shared" si="508"/>
        <v>0</v>
      </c>
      <c r="BQ194" s="18">
        <f t="shared" si="508"/>
        <v>0</v>
      </c>
      <c r="BR194" s="18">
        <f t="shared" si="508"/>
        <v>0</v>
      </c>
      <c r="BS194" s="18">
        <f t="shared" si="508"/>
        <v>0</v>
      </c>
      <c r="BT194" s="18">
        <f t="shared" si="508"/>
        <v>0</v>
      </c>
      <c r="BU194" s="18">
        <f t="shared" si="508"/>
        <v>0</v>
      </c>
      <c r="BV194" s="18">
        <f t="shared" si="508"/>
        <v>1763250</v>
      </c>
      <c r="BW194" s="18">
        <f t="shared" si="508"/>
        <v>286944</v>
      </c>
      <c r="BX194" s="18">
        <f t="shared" si="508"/>
        <v>105471494</v>
      </c>
      <c r="BY194" s="18">
        <f t="shared" si="508"/>
        <v>23433323</v>
      </c>
      <c r="BZ194" s="18">
        <f t="shared" si="508"/>
        <v>42322</v>
      </c>
      <c r="CA194" s="18">
        <f t="shared" si="508"/>
        <v>42322</v>
      </c>
      <c r="CB194" s="18">
        <f t="shared" si="508"/>
        <v>42322</v>
      </c>
      <c r="CC194" s="18">
        <f t="shared" si="508"/>
        <v>0</v>
      </c>
      <c r="CD194" s="18">
        <f t="shared" si="508"/>
        <v>42322</v>
      </c>
      <c r="CE194" s="18">
        <f t="shared" si="508"/>
        <v>0</v>
      </c>
      <c r="CF194" s="18">
        <f t="shared" si="508"/>
        <v>0</v>
      </c>
      <c r="CG194" s="18">
        <f t="shared" si="508"/>
        <v>0</v>
      </c>
      <c r="CH194" s="18">
        <f t="shared" si="508"/>
        <v>0</v>
      </c>
      <c r="CI194" s="18">
        <f t="shared" si="508"/>
        <v>0</v>
      </c>
      <c r="CJ194" s="18">
        <f t="shared" ref="CJ194" si="510">SUM(CJ195:CJ201)</f>
        <v>0</v>
      </c>
      <c r="CK194" s="18">
        <f t="shared" si="508"/>
        <v>0</v>
      </c>
      <c r="CL194" s="18">
        <f t="shared" si="508"/>
        <v>0</v>
      </c>
      <c r="CM194" s="18">
        <f t="shared" si="508"/>
        <v>0</v>
      </c>
      <c r="CN194" s="18"/>
      <c r="CO194" s="18">
        <f t="shared" ref="CO194:CV194" si="511">SUM(CO195:CO201)</f>
        <v>0</v>
      </c>
      <c r="CP194" s="74"/>
      <c r="CQ194" s="74"/>
      <c r="CR194" s="74"/>
      <c r="CS194" s="18">
        <f t="shared" si="511"/>
        <v>0</v>
      </c>
      <c r="CT194" s="18">
        <f t="shared" si="511"/>
        <v>0</v>
      </c>
      <c r="CU194" s="18">
        <f t="shared" si="511"/>
        <v>0</v>
      </c>
      <c r="CV194" s="46">
        <f t="shared" si="511"/>
        <v>0</v>
      </c>
      <c r="CW194" s="57"/>
    </row>
    <row r="195" spans="1:101" ht="31.2" x14ac:dyDescent="0.3">
      <c r="A195" s="105" t="s">
        <v>1</v>
      </c>
      <c r="B195" s="21" t="s">
        <v>48</v>
      </c>
      <c r="C195" s="22" t="s">
        <v>491</v>
      </c>
      <c r="D195" s="19">
        <f t="shared" ref="D195:D201" si="512">SUM(E195+BZ195+CS195)</f>
        <v>1411049</v>
      </c>
      <c r="E195" s="19">
        <f t="shared" ref="E195:E201" si="513">SUM(F195+BA195)</f>
        <v>1411049</v>
      </c>
      <c r="F195" s="19">
        <f t="shared" ref="F195:F201" si="514">SUM(G195+H195+I195+P195+S195+T195+U195+AE195+AD195)</f>
        <v>848120</v>
      </c>
      <c r="G195" s="23">
        <v>532230</v>
      </c>
      <c r="H195" s="23">
        <v>129208</v>
      </c>
      <c r="I195" s="19">
        <f t="shared" si="307"/>
        <v>186682</v>
      </c>
      <c r="J195" s="23">
        <v>0</v>
      </c>
      <c r="K195" s="23">
        <v>0</v>
      </c>
      <c r="L195" s="23">
        <v>0</v>
      </c>
      <c r="M195" s="23">
        <v>0</v>
      </c>
      <c r="N195" s="23">
        <v>186682</v>
      </c>
      <c r="O195" s="23">
        <v>0</v>
      </c>
      <c r="P195" s="19">
        <f t="shared" si="308"/>
        <v>0</v>
      </c>
      <c r="Q195" s="23">
        <v>0</v>
      </c>
      <c r="R195" s="23">
        <v>0</v>
      </c>
      <c r="S195" s="23">
        <v>0</v>
      </c>
      <c r="T195" s="23">
        <v>0</v>
      </c>
      <c r="U195" s="19">
        <f t="shared" ref="U195:U201" si="515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f t="shared" ref="AE195:AE201" si="516">SUM(AF195:AZ195)</f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23">
        <v>0</v>
      </c>
      <c r="AX195" s="23">
        <v>0</v>
      </c>
      <c r="AY195" s="23">
        <v>0</v>
      </c>
      <c r="AZ195" s="23">
        <v>0</v>
      </c>
      <c r="BA195" s="19">
        <f t="shared" ref="BA195:BA201" si="517">SUM(BB195+BF195+BI195+BK195+BN195)</f>
        <v>562929</v>
      </c>
      <c r="BB195" s="19">
        <f t="shared" ref="BB195:BB201" si="518">SUM(BC195:BE195)</f>
        <v>0</v>
      </c>
      <c r="BC195" s="19">
        <v>0</v>
      </c>
      <c r="BD195" s="19">
        <v>0</v>
      </c>
      <c r="BE195" s="19">
        <v>0</v>
      </c>
      <c r="BF195" s="19">
        <f t="shared" ref="BF195:BF201" si="519">SUM(BH195:BH195)</f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f t="shared" si="310"/>
        <v>0</v>
      </c>
      <c r="BL195" s="19">
        <v>0</v>
      </c>
      <c r="BM195" s="19">
        <v>0</v>
      </c>
      <c r="BN195" s="19">
        <f t="shared" ref="BN195:BN201" si="520">SUM(BO195:BY195)</f>
        <v>562929</v>
      </c>
      <c r="BO195" s="19">
        <v>0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23">
        <v>0</v>
      </c>
      <c r="BX195" s="23">
        <v>562929</v>
      </c>
      <c r="BY195" s="23">
        <v>0</v>
      </c>
      <c r="BZ195" s="19">
        <f t="shared" ref="BZ195:BZ201" si="521">SUM(CA195+CO195)</f>
        <v>0</v>
      </c>
      <c r="CA195" s="19">
        <f t="shared" ref="CA195:CA201" si="522">SUM(CB195+CE195+CK195)</f>
        <v>0</v>
      </c>
      <c r="CB195" s="19">
        <f t="shared" si="311"/>
        <v>0</v>
      </c>
      <c r="CC195" s="19">
        <v>0</v>
      </c>
      <c r="CD195" s="19">
        <v>0</v>
      </c>
      <c r="CE195" s="19">
        <f t="shared" ref="CE195:CE201" si="523">SUM(CF195:CJ195)</f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f t="shared" ref="CK195:CK201" si="524">SUM(CL195:CN195)</f>
        <v>0</v>
      </c>
      <c r="CL195" s="19">
        <v>0</v>
      </c>
      <c r="CM195" s="19">
        <v>0</v>
      </c>
      <c r="CN195" s="19"/>
      <c r="CO195" s="19">
        <v>0</v>
      </c>
      <c r="CP195" s="75"/>
      <c r="CQ195" s="75"/>
      <c r="CR195" s="75"/>
      <c r="CS195" s="19">
        <f t="shared" si="313"/>
        <v>0</v>
      </c>
      <c r="CT195" s="19">
        <f t="shared" si="314"/>
        <v>0</v>
      </c>
      <c r="CU195" s="19">
        <v>0</v>
      </c>
      <c r="CV195" s="20">
        <v>0</v>
      </c>
      <c r="CW195" s="52"/>
    </row>
    <row r="196" spans="1:101" ht="31.2" x14ac:dyDescent="0.3">
      <c r="A196" s="105" t="s">
        <v>1</v>
      </c>
      <c r="B196" s="21" t="s">
        <v>45</v>
      </c>
      <c r="C196" s="22" t="s">
        <v>488</v>
      </c>
      <c r="D196" s="19">
        <f t="shared" si="512"/>
        <v>1771500</v>
      </c>
      <c r="E196" s="19">
        <f t="shared" si="513"/>
        <v>1729178</v>
      </c>
      <c r="F196" s="19">
        <f t="shared" si="514"/>
        <v>971336</v>
      </c>
      <c r="G196" s="23">
        <v>534446</v>
      </c>
      <c r="H196" s="23">
        <v>70027</v>
      </c>
      <c r="I196" s="19">
        <f t="shared" si="307"/>
        <v>295030</v>
      </c>
      <c r="J196" s="23">
        <v>0</v>
      </c>
      <c r="K196" s="23">
        <v>0</v>
      </c>
      <c r="L196" s="23">
        <v>0</v>
      </c>
      <c r="M196" s="23">
        <v>0</v>
      </c>
      <c r="N196" s="23">
        <v>295030</v>
      </c>
      <c r="O196" s="23">
        <v>0</v>
      </c>
      <c r="P196" s="19">
        <f t="shared" si="308"/>
        <v>0</v>
      </c>
      <c r="Q196" s="23">
        <v>0</v>
      </c>
      <c r="R196" s="23">
        <v>0</v>
      </c>
      <c r="S196" s="23">
        <v>0</v>
      </c>
      <c r="T196" s="23">
        <v>71833</v>
      </c>
      <c r="U196" s="19">
        <f t="shared" si="515"/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f t="shared" si="516"/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23">
        <v>0</v>
      </c>
      <c r="AX196" s="23">
        <v>0</v>
      </c>
      <c r="AY196" s="23">
        <v>0</v>
      </c>
      <c r="AZ196" s="23">
        <v>0</v>
      </c>
      <c r="BA196" s="19">
        <f t="shared" si="517"/>
        <v>757842</v>
      </c>
      <c r="BB196" s="19">
        <f t="shared" si="518"/>
        <v>0</v>
      </c>
      <c r="BC196" s="19">
        <v>0</v>
      </c>
      <c r="BD196" s="19">
        <v>0</v>
      </c>
      <c r="BE196" s="19">
        <v>0</v>
      </c>
      <c r="BF196" s="19">
        <f t="shared" si="519"/>
        <v>0</v>
      </c>
      <c r="BG196" s="19">
        <v>0</v>
      </c>
      <c r="BH196" s="19">
        <v>0</v>
      </c>
      <c r="BI196" s="19">
        <v>0</v>
      </c>
      <c r="BJ196" s="19">
        <v>0</v>
      </c>
      <c r="BK196" s="19">
        <f t="shared" si="310"/>
        <v>0</v>
      </c>
      <c r="BL196" s="19">
        <v>0</v>
      </c>
      <c r="BM196" s="19">
        <v>0</v>
      </c>
      <c r="BN196" s="19">
        <f t="shared" si="520"/>
        <v>757842</v>
      </c>
      <c r="BO196" s="19">
        <v>0</v>
      </c>
      <c r="BP196" s="19">
        <v>0</v>
      </c>
      <c r="BQ196" s="19">
        <v>0</v>
      </c>
      <c r="BR196" s="19">
        <v>0</v>
      </c>
      <c r="BS196" s="19">
        <v>0</v>
      </c>
      <c r="BT196" s="19">
        <v>0</v>
      </c>
      <c r="BU196" s="19">
        <v>0</v>
      </c>
      <c r="BV196" s="19">
        <v>0</v>
      </c>
      <c r="BW196" s="23">
        <v>0</v>
      </c>
      <c r="BX196" s="23">
        <v>757842</v>
      </c>
      <c r="BY196" s="23">
        <v>0</v>
      </c>
      <c r="BZ196" s="19">
        <f t="shared" si="521"/>
        <v>42322</v>
      </c>
      <c r="CA196" s="19">
        <f t="shared" si="522"/>
        <v>42322</v>
      </c>
      <c r="CB196" s="19">
        <f t="shared" si="311"/>
        <v>42322</v>
      </c>
      <c r="CC196" s="19">
        <v>0</v>
      </c>
      <c r="CD196" s="23">
        <v>42322</v>
      </c>
      <c r="CE196" s="19">
        <f t="shared" si="523"/>
        <v>0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f t="shared" si="524"/>
        <v>0</v>
      </c>
      <c r="CL196" s="19">
        <v>0</v>
      </c>
      <c r="CM196" s="19">
        <v>0</v>
      </c>
      <c r="CN196" s="19"/>
      <c r="CO196" s="19">
        <v>0</v>
      </c>
      <c r="CP196" s="75"/>
      <c r="CQ196" s="75"/>
      <c r="CR196" s="75"/>
      <c r="CS196" s="19">
        <f t="shared" si="313"/>
        <v>0</v>
      </c>
      <c r="CT196" s="19">
        <f t="shared" si="314"/>
        <v>0</v>
      </c>
      <c r="CU196" s="19">
        <v>0</v>
      </c>
      <c r="CV196" s="20">
        <v>0</v>
      </c>
      <c r="CW196" s="52"/>
    </row>
    <row r="197" spans="1:101" ht="31.2" x14ac:dyDescent="0.3">
      <c r="A197" s="105" t="s">
        <v>1</v>
      </c>
      <c r="B197" s="21" t="s">
        <v>56</v>
      </c>
      <c r="C197" s="22" t="s">
        <v>489</v>
      </c>
      <c r="D197" s="19">
        <f t="shared" si="512"/>
        <v>53786269</v>
      </c>
      <c r="E197" s="19">
        <f t="shared" si="513"/>
        <v>53786269</v>
      </c>
      <c r="F197" s="19">
        <f t="shared" si="514"/>
        <v>17055522</v>
      </c>
      <c r="G197" s="23">
        <v>0</v>
      </c>
      <c r="H197" s="23">
        <v>0</v>
      </c>
      <c r="I197" s="19">
        <f>SUM(J197:O197)</f>
        <v>2261885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2261885</v>
      </c>
      <c r="P197" s="19">
        <f>SUM(Q197:R197)</f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si="515"/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f t="shared" si="516"/>
        <v>14793637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14508006</v>
      </c>
      <c r="AW197" s="23">
        <v>0</v>
      </c>
      <c r="AX197" s="23">
        <v>0</v>
      </c>
      <c r="AY197" s="23">
        <v>0</v>
      </c>
      <c r="AZ197" s="23">
        <v>285631</v>
      </c>
      <c r="BA197" s="19">
        <f t="shared" si="517"/>
        <v>36730747</v>
      </c>
      <c r="BB197" s="19">
        <f t="shared" si="518"/>
        <v>0</v>
      </c>
      <c r="BC197" s="19">
        <v>0</v>
      </c>
      <c r="BD197" s="19">
        <v>0</v>
      </c>
      <c r="BE197" s="19">
        <v>0</v>
      </c>
      <c r="BF197" s="19">
        <f t="shared" si="519"/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f>SUM(BL197)</f>
        <v>0</v>
      </c>
      <c r="BL197" s="19">
        <v>0</v>
      </c>
      <c r="BM197" s="19">
        <v>0</v>
      </c>
      <c r="BN197" s="19">
        <f t="shared" si="520"/>
        <v>36730747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1763250</v>
      </c>
      <c r="BW197" s="23">
        <v>286944</v>
      </c>
      <c r="BX197" s="23">
        <v>12069210</v>
      </c>
      <c r="BY197" s="23">
        <v>22611343</v>
      </c>
      <c r="BZ197" s="19">
        <f t="shared" si="521"/>
        <v>0</v>
      </c>
      <c r="CA197" s="19">
        <f t="shared" si="522"/>
        <v>0</v>
      </c>
      <c r="CB197" s="19">
        <f>SUM(CC197:CD197)</f>
        <v>0</v>
      </c>
      <c r="CC197" s="19">
        <v>0</v>
      </c>
      <c r="CD197" s="19"/>
      <c r="CE197" s="19">
        <f t="shared" si="523"/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f t="shared" si="524"/>
        <v>0</v>
      </c>
      <c r="CL197" s="19">
        <v>0</v>
      </c>
      <c r="CM197" s="19">
        <v>0</v>
      </c>
      <c r="CN197" s="19"/>
      <c r="CO197" s="19">
        <v>0</v>
      </c>
      <c r="CP197" s="75"/>
      <c r="CQ197" s="75"/>
      <c r="CR197" s="75"/>
      <c r="CS197" s="19">
        <f>SUM(CT197)</f>
        <v>0</v>
      </c>
      <c r="CT197" s="19">
        <f>SUM(CU197:CV197)</f>
        <v>0</v>
      </c>
      <c r="CU197" s="19">
        <v>0</v>
      </c>
      <c r="CV197" s="20">
        <v>0</v>
      </c>
      <c r="CW197" s="52"/>
    </row>
    <row r="198" spans="1:101" ht="15.6" x14ac:dyDescent="0.3">
      <c r="A198" s="105" t="s">
        <v>1</v>
      </c>
      <c r="B198" s="21" t="s">
        <v>56</v>
      </c>
      <c r="C198" s="22" t="s">
        <v>490</v>
      </c>
      <c r="D198" s="19">
        <f t="shared" si="512"/>
        <v>87191792</v>
      </c>
      <c r="E198" s="19">
        <f t="shared" si="513"/>
        <v>87191792</v>
      </c>
      <c r="F198" s="19">
        <f t="shared" si="514"/>
        <v>0</v>
      </c>
      <c r="G198" s="23">
        <v>0</v>
      </c>
      <c r="H198" s="23">
        <v>0</v>
      </c>
      <c r="I198" s="19">
        <f t="shared" si="307"/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19">
        <f t="shared" si="308"/>
        <v>0</v>
      </c>
      <c r="Q198" s="23">
        <v>0</v>
      </c>
      <c r="R198" s="23">
        <v>0</v>
      </c>
      <c r="S198" s="23">
        <v>0</v>
      </c>
      <c r="T198" s="23">
        <v>0</v>
      </c>
      <c r="U198" s="19">
        <f t="shared" si="515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f t="shared" si="516"/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23">
        <v>0</v>
      </c>
      <c r="AX198" s="23">
        <v>0</v>
      </c>
      <c r="AY198" s="23">
        <v>0</v>
      </c>
      <c r="AZ198" s="23">
        <v>0</v>
      </c>
      <c r="BA198" s="19">
        <f t="shared" si="517"/>
        <v>87191792</v>
      </c>
      <c r="BB198" s="19">
        <f t="shared" si="518"/>
        <v>0</v>
      </c>
      <c r="BC198" s="19">
        <v>0</v>
      </c>
      <c r="BD198" s="19">
        <v>0</v>
      </c>
      <c r="BE198" s="19">
        <v>0</v>
      </c>
      <c r="BF198" s="19">
        <f t="shared" si="519"/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f t="shared" si="310"/>
        <v>0</v>
      </c>
      <c r="BL198" s="19">
        <v>0</v>
      </c>
      <c r="BM198" s="19">
        <v>0</v>
      </c>
      <c r="BN198" s="19">
        <f t="shared" si="520"/>
        <v>87191792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23">
        <v>0</v>
      </c>
      <c r="BX198" s="23">
        <f>64134157+22635595</f>
        <v>86769752</v>
      </c>
      <c r="BY198" s="23">
        <v>422040</v>
      </c>
      <c r="BZ198" s="19">
        <f t="shared" si="521"/>
        <v>0</v>
      </c>
      <c r="CA198" s="19">
        <f t="shared" si="522"/>
        <v>0</v>
      </c>
      <c r="CB198" s="19">
        <f t="shared" si="311"/>
        <v>0</v>
      </c>
      <c r="CC198" s="19">
        <v>0</v>
      </c>
      <c r="CD198" s="19">
        <v>0</v>
      </c>
      <c r="CE198" s="19">
        <f t="shared" si="523"/>
        <v>0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f t="shared" si="524"/>
        <v>0</v>
      </c>
      <c r="CL198" s="19">
        <v>0</v>
      </c>
      <c r="CM198" s="19">
        <v>0</v>
      </c>
      <c r="CN198" s="19"/>
      <c r="CO198" s="19">
        <v>0</v>
      </c>
      <c r="CP198" s="75"/>
      <c r="CQ198" s="75"/>
      <c r="CR198" s="75"/>
      <c r="CS198" s="19">
        <f t="shared" si="313"/>
        <v>0</v>
      </c>
      <c r="CT198" s="19">
        <f t="shared" si="314"/>
        <v>0</v>
      </c>
      <c r="CU198" s="19">
        <v>0</v>
      </c>
      <c r="CV198" s="20">
        <v>0</v>
      </c>
      <c r="CW198" s="52"/>
    </row>
    <row r="199" spans="1:101" ht="31.2" x14ac:dyDescent="0.3">
      <c r="A199" s="105" t="s">
        <v>1</v>
      </c>
      <c r="B199" s="21" t="s">
        <v>56</v>
      </c>
      <c r="C199" s="22" t="s">
        <v>269</v>
      </c>
      <c r="D199" s="19">
        <f t="shared" si="512"/>
        <v>5311761</v>
      </c>
      <c r="E199" s="19">
        <f t="shared" si="513"/>
        <v>5311761</v>
      </c>
      <c r="F199" s="19">
        <f t="shared" si="514"/>
        <v>0</v>
      </c>
      <c r="G199" s="23">
        <v>0</v>
      </c>
      <c r="H199" s="23">
        <v>0</v>
      </c>
      <c r="I199" s="19">
        <f>SUM(J199:O199)</f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515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f t="shared" si="516"/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23">
        <v>0</v>
      </c>
      <c r="AX199" s="23">
        <v>0</v>
      </c>
      <c r="AY199" s="23">
        <v>0</v>
      </c>
      <c r="AZ199" s="23">
        <v>0</v>
      </c>
      <c r="BA199" s="19">
        <f t="shared" si="517"/>
        <v>5311761</v>
      </c>
      <c r="BB199" s="19">
        <f t="shared" si="518"/>
        <v>0</v>
      </c>
      <c r="BC199" s="19">
        <v>0</v>
      </c>
      <c r="BD199" s="19">
        <v>0</v>
      </c>
      <c r="BE199" s="19">
        <v>0</v>
      </c>
      <c r="BF199" s="19">
        <f t="shared" si="519"/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f>SUM(BL199)</f>
        <v>0</v>
      </c>
      <c r="BL199" s="19">
        <v>0</v>
      </c>
      <c r="BM199" s="19">
        <v>0</v>
      </c>
      <c r="BN199" s="19">
        <f t="shared" si="520"/>
        <v>5311761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0</v>
      </c>
      <c r="BW199" s="23">
        <v>0</v>
      </c>
      <c r="BX199" s="23">
        <v>5311761</v>
      </c>
      <c r="BY199" s="23">
        <v>0</v>
      </c>
      <c r="BZ199" s="19">
        <f t="shared" si="521"/>
        <v>0</v>
      </c>
      <c r="CA199" s="19">
        <f t="shared" si="522"/>
        <v>0</v>
      </c>
      <c r="CB199" s="19">
        <f>SUM(CC199:CD199)</f>
        <v>0</v>
      </c>
      <c r="CC199" s="19">
        <v>0</v>
      </c>
      <c r="CD199" s="19">
        <v>0</v>
      </c>
      <c r="CE199" s="19">
        <f t="shared" si="523"/>
        <v>0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f t="shared" si="524"/>
        <v>0</v>
      </c>
      <c r="CL199" s="19">
        <v>0</v>
      </c>
      <c r="CM199" s="19">
        <v>0</v>
      </c>
      <c r="CN199" s="19"/>
      <c r="CO199" s="19">
        <v>0</v>
      </c>
      <c r="CP199" s="75"/>
      <c r="CQ199" s="75"/>
      <c r="CR199" s="75"/>
      <c r="CS199" s="19">
        <f>SUM(CT199)</f>
        <v>0</v>
      </c>
      <c r="CT199" s="19">
        <f>SUM(CU199:CV199)</f>
        <v>0</v>
      </c>
      <c r="CU199" s="19">
        <v>0</v>
      </c>
      <c r="CV199" s="20">
        <v>0</v>
      </c>
      <c r="CW199" s="52"/>
    </row>
    <row r="200" spans="1:101" ht="15.6" x14ac:dyDescent="0.3">
      <c r="A200" s="105" t="s">
        <v>1</v>
      </c>
      <c r="B200" s="21" t="s">
        <v>56</v>
      </c>
      <c r="C200" s="22" t="s">
        <v>270</v>
      </c>
      <c r="D200" s="19">
        <f t="shared" si="512"/>
        <v>399940</v>
      </c>
      <c r="E200" s="19">
        <f t="shared" si="513"/>
        <v>399940</v>
      </c>
      <c r="F200" s="19">
        <f t="shared" si="514"/>
        <v>0</v>
      </c>
      <c r="G200" s="23">
        <v>0</v>
      </c>
      <c r="H200" s="23">
        <v>0</v>
      </c>
      <c r="I200" s="19">
        <f>SUM(J200:O200)</f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>SUM(Q200:R200)</f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515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f t="shared" si="516"/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23"/>
      <c r="AX200" s="23">
        <v>0</v>
      </c>
      <c r="AY200" s="23">
        <v>0</v>
      </c>
      <c r="AZ200" s="23">
        <v>0</v>
      </c>
      <c r="BA200" s="19">
        <f t="shared" si="517"/>
        <v>399940</v>
      </c>
      <c r="BB200" s="19">
        <f t="shared" si="518"/>
        <v>0</v>
      </c>
      <c r="BC200" s="19">
        <v>0</v>
      </c>
      <c r="BD200" s="19">
        <v>0</v>
      </c>
      <c r="BE200" s="19">
        <v>0</v>
      </c>
      <c r="BF200" s="19">
        <f t="shared" si="519"/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f>SUM(BL200)</f>
        <v>0</v>
      </c>
      <c r="BL200" s="19">
        <v>0</v>
      </c>
      <c r="BM200" s="19">
        <v>0</v>
      </c>
      <c r="BN200" s="19">
        <f t="shared" si="520"/>
        <v>399940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23">
        <v>0</v>
      </c>
      <c r="BX200" s="23">
        <v>0</v>
      </c>
      <c r="BY200" s="23">
        <v>399940</v>
      </c>
      <c r="BZ200" s="19">
        <f t="shared" si="521"/>
        <v>0</v>
      </c>
      <c r="CA200" s="19">
        <f t="shared" si="522"/>
        <v>0</v>
      </c>
      <c r="CB200" s="19">
        <f>SUM(CC200:CD200)</f>
        <v>0</v>
      </c>
      <c r="CC200" s="19">
        <v>0</v>
      </c>
      <c r="CD200" s="19">
        <v>0</v>
      </c>
      <c r="CE200" s="19">
        <f t="shared" si="523"/>
        <v>0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f t="shared" si="524"/>
        <v>0</v>
      </c>
      <c r="CL200" s="19">
        <v>0</v>
      </c>
      <c r="CM200" s="19">
        <v>0</v>
      </c>
      <c r="CN200" s="19"/>
      <c r="CO200" s="19">
        <v>0</v>
      </c>
      <c r="CP200" s="75"/>
      <c r="CQ200" s="75"/>
      <c r="CR200" s="75"/>
      <c r="CS200" s="19">
        <f>SUM(CT200)</f>
        <v>0</v>
      </c>
      <c r="CT200" s="19">
        <f>SUM(CU200:CV200)</f>
        <v>0</v>
      </c>
      <c r="CU200" s="19">
        <v>0</v>
      </c>
      <c r="CV200" s="20">
        <v>0</v>
      </c>
      <c r="CW200" s="52"/>
    </row>
    <row r="201" spans="1:101" s="58" customFormat="1" ht="15.6" x14ac:dyDescent="0.3">
      <c r="A201" s="105" t="s">
        <v>1</v>
      </c>
      <c r="B201" s="21" t="s">
        <v>152</v>
      </c>
      <c r="C201" s="22" t="s">
        <v>153</v>
      </c>
      <c r="D201" s="19">
        <f t="shared" si="512"/>
        <v>870988</v>
      </c>
      <c r="E201" s="19">
        <f t="shared" si="513"/>
        <v>870988</v>
      </c>
      <c r="F201" s="19">
        <f t="shared" si="514"/>
        <v>870988</v>
      </c>
      <c r="G201" s="23">
        <v>840121</v>
      </c>
      <c r="H201" s="23">
        <v>0</v>
      </c>
      <c r="I201" s="19">
        <f t="shared" ref="I201" si="525">SUM(J201:O201)</f>
        <v>7500</v>
      </c>
      <c r="J201" s="23">
        <v>0</v>
      </c>
      <c r="K201" s="23">
        <v>7500</v>
      </c>
      <c r="L201" s="23">
        <v>0</v>
      </c>
      <c r="M201" s="23">
        <v>0</v>
      </c>
      <c r="N201" s="23">
        <v>0</v>
      </c>
      <c r="O201" s="23">
        <v>0</v>
      </c>
      <c r="P201" s="19">
        <f t="shared" ref="P201" si="526"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515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f t="shared" si="516"/>
        <v>23367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23">
        <v>23367</v>
      </c>
      <c r="AX201" s="23">
        <v>0</v>
      </c>
      <c r="AY201" s="23">
        <v>0</v>
      </c>
      <c r="AZ201" s="23">
        <v>0</v>
      </c>
      <c r="BA201" s="19">
        <f t="shared" si="517"/>
        <v>0</v>
      </c>
      <c r="BB201" s="19">
        <f t="shared" si="518"/>
        <v>0</v>
      </c>
      <c r="BC201" s="19">
        <v>0</v>
      </c>
      <c r="BD201" s="19">
        <v>0</v>
      </c>
      <c r="BE201" s="19">
        <v>0</v>
      </c>
      <c r="BF201" s="19">
        <f t="shared" si="519"/>
        <v>0</v>
      </c>
      <c r="BG201" s="19">
        <v>0</v>
      </c>
      <c r="BH201" s="19">
        <v>0</v>
      </c>
      <c r="BI201" s="19">
        <v>0</v>
      </c>
      <c r="BJ201" s="19">
        <v>0</v>
      </c>
      <c r="BK201" s="19">
        <f t="shared" ref="BK201" si="527">SUM(BL201)</f>
        <v>0</v>
      </c>
      <c r="BL201" s="19">
        <v>0</v>
      </c>
      <c r="BM201" s="19">
        <v>0</v>
      </c>
      <c r="BN201" s="19">
        <f t="shared" si="520"/>
        <v>0</v>
      </c>
      <c r="BO201" s="19">
        <v>0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23">
        <v>0</v>
      </c>
      <c r="BX201" s="23">
        <v>0</v>
      </c>
      <c r="BY201" s="23">
        <v>0</v>
      </c>
      <c r="BZ201" s="19">
        <f t="shared" si="521"/>
        <v>0</v>
      </c>
      <c r="CA201" s="19">
        <f t="shared" si="522"/>
        <v>0</v>
      </c>
      <c r="CB201" s="19">
        <f t="shared" ref="CB201" si="528">SUM(CC201:CD201)</f>
        <v>0</v>
      </c>
      <c r="CC201" s="19">
        <v>0</v>
      </c>
      <c r="CD201" s="19"/>
      <c r="CE201" s="19">
        <f t="shared" si="523"/>
        <v>0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f t="shared" si="524"/>
        <v>0</v>
      </c>
      <c r="CL201" s="19">
        <v>0</v>
      </c>
      <c r="CM201" s="19">
        <v>0</v>
      </c>
      <c r="CN201" s="19"/>
      <c r="CO201" s="19">
        <v>0</v>
      </c>
      <c r="CP201" s="75"/>
      <c r="CQ201" s="75"/>
      <c r="CR201" s="75"/>
      <c r="CS201" s="19">
        <f t="shared" ref="CS201" si="529">SUM(CT201)</f>
        <v>0</v>
      </c>
      <c r="CT201" s="19">
        <f t="shared" ref="CT201" si="530">SUM(CU201:CV201)</f>
        <v>0</v>
      </c>
      <c r="CU201" s="19">
        <v>0</v>
      </c>
      <c r="CV201" s="20">
        <v>0</v>
      </c>
      <c r="CW201" s="52"/>
    </row>
    <row r="202" spans="1:101" ht="31.2" x14ac:dyDescent="0.3">
      <c r="A202" s="104" t="s">
        <v>272</v>
      </c>
      <c r="B202" s="16" t="s">
        <v>1</v>
      </c>
      <c r="C202" s="17" t="s">
        <v>332</v>
      </c>
      <c r="D202" s="18">
        <f t="shared" ref="D202:AS202" si="531">SUM(D203:D212)</f>
        <v>196495973</v>
      </c>
      <c r="E202" s="18">
        <f t="shared" si="531"/>
        <v>196495973</v>
      </c>
      <c r="F202" s="18">
        <f t="shared" si="531"/>
        <v>196495973</v>
      </c>
      <c r="G202" s="18">
        <f t="shared" si="531"/>
        <v>0</v>
      </c>
      <c r="H202" s="18">
        <f t="shared" si="531"/>
        <v>0</v>
      </c>
      <c r="I202" s="18">
        <f t="shared" si="531"/>
        <v>0</v>
      </c>
      <c r="J202" s="18">
        <f t="shared" si="531"/>
        <v>0</v>
      </c>
      <c r="K202" s="18">
        <f t="shared" si="531"/>
        <v>0</v>
      </c>
      <c r="L202" s="18">
        <f t="shared" si="531"/>
        <v>0</v>
      </c>
      <c r="M202" s="18">
        <f t="shared" si="531"/>
        <v>0</v>
      </c>
      <c r="N202" s="18">
        <f t="shared" si="531"/>
        <v>0</v>
      </c>
      <c r="O202" s="18">
        <f t="shared" si="531"/>
        <v>0</v>
      </c>
      <c r="P202" s="18">
        <f t="shared" si="531"/>
        <v>0</v>
      </c>
      <c r="Q202" s="18">
        <f t="shared" si="531"/>
        <v>0</v>
      </c>
      <c r="R202" s="18">
        <f t="shared" si="531"/>
        <v>0</v>
      </c>
      <c r="S202" s="18">
        <f t="shared" si="531"/>
        <v>0</v>
      </c>
      <c r="T202" s="18">
        <f t="shared" si="531"/>
        <v>0</v>
      </c>
      <c r="U202" s="18">
        <f t="shared" si="531"/>
        <v>196495973</v>
      </c>
      <c r="V202" s="18">
        <f t="shared" si="531"/>
        <v>0</v>
      </c>
      <c r="W202" s="18">
        <f t="shared" si="531"/>
        <v>0</v>
      </c>
      <c r="X202" s="18">
        <f t="shared" si="531"/>
        <v>0</v>
      </c>
      <c r="Y202" s="18">
        <f t="shared" si="531"/>
        <v>0</v>
      </c>
      <c r="Z202" s="18">
        <f t="shared" si="531"/>
        <v>0</v>
      </c>
      <c r="AA202" s="18">
        <f t="shared" si="531"/>
        <v>0</v>
      </c>
      <c r="AB202" s="18">
        <f t="shared" si="531"/>
        <v>196495973</v>
      </c>
      <c r="AC202" s="18">
        <f t="shared" si="531"/>
        <v>0</v>
      </c>
      <c r="AD202" s="18">
        <f t="shared" si="531"/>
        <v>0</v>
      </c>
      <c r="AE202" s="18">
        <f t="shared" si="531"/>
        <v>0</v>
      </c>
      <c r="AF202" s="18">
        <f t="shared" si="531"/>
        <v>0</v>
      </c>
      <c r="AG202" s="18">
        <f t="shared" si="531"/>
        <v>0</v>
      </c>
      <c r="AH202" s="18">
        <f t="shared" si="531"/>
        <v>0</v>
      </c>
      <c r="AI202" s="18">
        <f t="shared" si="531"/>
        <v>0</v>
      </c>
      <c r="AJ202" s="18">
        <f t="shared" si="531"/>
        <v>0</v>
      </c>
      <c r="AK202" s="18">
        <f t="shared" si="531"/>
        <v>0</v>
      </c>
      <c r="AL202" s="18">
        <f t="shared" si="531"/>
        <v>0</v>
      </c>
      <c r="AM202" s="18">
        <f t="shared" si="531"/>
        <v>0</v>
      </c>
      <c r="AN202" s="18">
        <f t="shared" si="531"/>
        <v>0</v>
      </c>
      <c r="AO202" s="18">
        <f t="shared" si="531"/>
        <v>0</v>
      </c>
      <c r="AP202" s="18">
        <f t="shared" si="531"/>
        <v>0</v>
      </c>
      <c r="AQ202" s="18">
        <f t="shared" si="531"/>
        <v>0</v>
      </c>
      <c r="AR202" s="18">
        <f t="shared" si="531"/>
        <v>0</v>
      </c>
      <c r="AS202" s="18">
        <f t="shared" si="531"/>
        <v>0</v>
      </c>
      <c r="AT202" s="18"/>
      <c r="AU202" s="18"/>
      <c r="AV202" s="18">
        <f>SUM(AV203:AV212)</f>
        <v>0</v>
      </c>
      <c r="AW202" s="18">
        <f>SUM(AW203:AW212)</f>
        <v>0</v>
      </c>
      <c r="AX202" s="18">
        <f>SUM(AX203:AX212)</f>
        <v>0</v>
      </c>
      <c r="AY202" s="18"/>
      <c r="AZ202" s="18">
        <f t="shared" ref="AZ202:CM202" si="532">SUM(AZ203:AZ212)</f>
        <v>0</v>
      </c>
      <c r="BA202" s="18">
        <f t="shared" si="532"/>
        <v>0</v>
      </c>
      <c r="BB202" s="18">
        <f t="shared" si="532"/>
        <v>0</v>
      </c>
      <c r="BC202" s="18">
        <f t="shared" si="532"/>
        <v>0</v>
      </c>
      <c r="BD202" s="18">
        <f t="shared" si="532"/>
        <v>0</v>
      </c>
      <c r="BE202" s="18">
        <f t="shared" si="532"/>
        <v>0</v>
      </c>
      <c r="BF202" s="18">
        <f t="shared" si="532"/>
        <v>0</v>
      </c>
      <c r="BG202" s="18">
        <f t="shared" si="532"/>
        <v>0</v>
      </c>
      <c r="BH202" s="18">
        <f t="shared" si="532"/>
        <v>0</v>
      </c>
      <c r="BI202" s="18">
        <f t="shared" si="532"/>
        <v>0</v>
      </c>
      <c r="BJ202" s="18">
        <f t="shared" ref="BJ202" si="533">SUM(BJ203:BJ212)</f>
        <v>0</v>
      </c>
      <c r="BK202" s="18">
        <f t="shared" si="532"/>
        <v>0</v>
      </c>
      <c r="BL202" s="18">
        <f t="shared" si="532"/>
        <v>0</v>
      </c>
      <c r="BM202" s="18">
        <f t="shared" si="532"/>
        <v>0</v>
      </c>
      <c r="BN202" s="18">
        <f t="shared" si="532"/>
        <v>0</v>
      </c>
      <c r="BO202" s="18">
        <f t="shared" si="532"/>
        <v>0</v>
      </c>
      <c r="BP202" s="18">
        <f t="shared" si="532"/>
        <v>0</v>
      </c>
      <c r="BQ202" s="18">
        <f t="shared" si="532"/>
        <v>0</v>
      </c>
      <c r="BR202" s="18">
        <f t="shared" si="532"/>
        <v>0</v>
      </c>
      <c r="BS202" s="18">
        <f t="shared" si="532"/>
        <v>0</v>
      </c>
      <c r="BT202" s="18">
        <f t="shared" si="532"/>
        <v>0</v>
      </c>
      <c r="BU202" s="18">
        <f t="shared" si="532"/>
        <v>0</v>
      </c>
      <c r="BV202" s="18">
        <f t="shared" si="532"/>
        <v>0</v>
      </c>
      <c r="BW202" s="18">
        <f t="shared" si="532"/>
        <v>0</v>
      </c>
      <c r="BX202" s="18">
        <f t="shared" si="532"/>
        <v>0</v>
      </c>
      <c r="BY202" s="18">
        <f t="shared" si="532"/>
        <v>0</v>
      </c>
      <c r="BZ202" s="18">
        <f t="shared" si="532"/>
        <v>0</v>
      </c>
      <c r="CA202" s="18">
        <f t="shared" si="532"/>
        <v>0</v>
      </c>
      <c r="CB202" s="18">
        <f t="shared" si="532"/>
        <v>0</v>
      </c>
      <c r="CC202" s="18">
        <f t="shared" si="532"/>
        <v>0</v>
      </c>
      <c r="CD202" s="18">
        <f t="shared" si="532"/>
        <v>0</v>
      </c>
      <c r="CE202" s="18">
        <f t="shared" si="532"/>
        <v>0</v>
      </c>
      <c r="CF202" s="18">
        <f t="shared" si="532"/>
        <v>0</v>
      </c>
      <c r="CG202" s="18">
        <f t="shared" si="532"/>
        <v>0</v>
      </c>
      <c r="CH202" s="18">
        <f t="shared" si="532"/>
        <v>0</v>
      </c>
      <c r="CI202" s="18">
        <f t="shared" si="532"/>
        <v>0</v>
      </c>
      <c r="CJ202" s="18">
        <f t="shared" ref="CJ202" si="534">SUM(CJ203:CJ212)</f>
        <v>0</v>
      </c>
      <c r="CK202" s="18">
        <f t="shared" si="532"/>
        <v>0</v>
      </c>
      <c r="CL202" s="18">
        <f t="shared" si="532"/>
        <v>0</v>
      </c>
      <c r="CM202" s="18">
        <f t="shared" si="532"/>
        <v>0</v>
      </c>
      <c r="CN202" s="18"/>
      <c r="CO202" s="18">
        <f t="shared" ref="CO202:CV202" si="535">SUM(CO203:CO212)</f>
        <v>0</v>
      </c>
      <c r="CP202" s="74"/>
      <c r="CQ202" s="74"/>
      <c r="CR202" s="74"/>
      <c r="CS202" s="18">
        <f t="shared" si="535"/>
        <v>0</v>
      </c>
      <c r="CT202" s="18">
        <f t="shared" si="535"/>
        <v>0</v>
      </c>
      <c r="CU202" s="18">
        <f t="shared" si="535"/>
        <v>0</v>
      </c>
      <c r="CV202" s="46">
        <f t="shared" si="535"/>
        <v>0</v>
      </c>
      <c r="CW202" s="57"/>
    </row>
    <row r="203" spans="1:101" ht="31.2" x14ac:dyDescent="0.3">
      <c r="A203" s="105" t="s">
        <v>1</v>
      </c>
      <c r="B203" s="34" t="s">
        <v>54</v>
      </c>
      <c r="C203" s="31" t="s">
        <v>555</v>
      </c>
      <c r="D203" s="19">
        <f t="shared" ref="D203:D212" si="536">SUM(E203+BZ203+CS203)</f>
        <v>168450297</v>
      </c>
      <c r="E203" s="19">
        <f t="shared" ref="E203:E212" si="537">SUM(F203+BA203)</f>
        <v>168450297</v>
      </c>
      <c r="F203" s="19">
        <f t="shared" ref="F203:F212" si="538">SUM(G203+H203+I203+P203+S203+T203+U203+AE203+AD203)</f>
        <v>168450297</v>
      </c>
      <c r="G203" s="19">
        <v>0</v>
      </c>
      <c r="H203" s="19">
        <v>0</v>
      </c>
      <c r="I203" s="19">
        <f t="shared" ref="I203:I212" si="539">SUM(J203:O203)</f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f t="shared" ref="P203:P212" si="540">SUM(Q203:R203)</f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f t="shared" ref="U203:U212" si="541">SUM(V203:AC203)</f>
        <v>168450297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23">
        <f>84016776+84433521</f>
        <v>168450297</v>
      </c>
      <c r="AC203" s="19">
        <v>0</v>
      </c>
      <c r="AD203" s="19">
        <v>0</v>
      </c>
      <c r="AE203" s="19">
        <f t="shared" ref="AE203:AE212" si="542">SUM(AF203:AZ203)</f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/>
      <c r="AU203" s="19"/>
      <c r="AV203" s="19">
        <v>0</v>
      </c>
      <c r="AW203" s="19">
        <v>0</v>
      </c>
      <c r="AX203" s="19">
        <v>0</v>
      </c>
      <c r="AY203" s="19"/>
      <c r="AZ203" s="19">
        <v>0</v>
      </c>
      <c r="BA203" s="19">
        <f t="shared" ref="BA203:BA212" si="543">SUM(BB203+BF203+BI203+BK203+BN203)</f>
        <v>0</v>
      </c>
      <c r="BB203" s="19">
        <f t="shared" ref="BB203:BB212" si="544">SUM(BC203:BE203)</f>
        <v>0</v>
      </c>
      <c r="BC203" s="19">
        <v>0</v>
      </c>
      <c r="BD203" s="19">
        <v>0</v>
      </c>
      <c r="BE203" s="19">
        <v>0</v>
      </c>
      <c r="BF203" s="19">
        <f t="shared" ref="BF203:BF212" si="545">SUM(BH203:BH203)</f>
        <v>0</v>
      </c>
      <c r="BG203" s="19">
        <v>0</v>
      </c>
      <c r="BH203" s="19">
        <v>0</v>
      </c>
      <c r="BI203" s="19">
        <v>0</v>
      </c>
      <c r="BJ203" s="19">
        <v>0</v>
      </c>
      <c r="BK203" s="19">
        <f t="shared" ref="BK203:BK212" si="546">SUM(BL203)</f>
        <v>0</v>
      </c>
      <c r="BL203" s="19">
        <v>0</v>
      </c>
      <c r="BM203" s="19">
        <v>0</v>
      </c>
      <c r="BN203" s="19">
        <f t="shared" ref="BN203:BN212" si="547">SUM(BO203:BY203)</f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19">
        <v>0</v>
      </c>
      <c r="BX203" s="19">
        <v>0</v>
      </c>
      <c r="BY203" s="19">
        <v>0</v>
      </c>
      <c r="BZ203" s="19">
        <f t="shared" ref="BZ203:BZ212" si="548">SUM(CA203+CO203)</f>
        <v>0</v>
      </c>
      <c r="CA203" s="19">
        <f t="shared" ref="CA203:CA212" si="549">SUM(CB203+CE203+CK203)</f>
        <v>0</v>
      </c>
      <c r="CB203" s="19">
        <f t="shared" ref="CB203:CB212" si="550">SUM(CC203:CD203)</f>
        <v>0</v>
      </c>
      <c r="CC203" s="19">
        <v>0</v>
      </c>
      <c r="CD203" s="19">
        <v>0</v>
      </c>
      <c r="CE203" s="19">
        <f t="shared" ref="CE203:CE212" si="551">SUM(CF203:CJ203)</f>
        <v>0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f t="shared" ref="CK203:CK212" si="552">SUM(CL203:CN203)</f>
        <v>0</v>
      </c>
      <c r="CL203" s="19">
        <v>0</v>
      </c>
      <c r="CM203" s="19">
        <v>0</v>
      </c>
      <c r="CN203" s="19"/>
      <c r="CO203" s="19">
        <v>0</v>
      </c>
      <c r="CP203" s="75"/>
      <c r="CQ203" s="75"/>
      <c r="CR203" s="75"/>
      <c r="CS203" s="19">
        <f t="shared" ref="CS203:CS212" si="553">SUM(CT203)</f>
        <v>0</v>
      </c>
      <c r="CT203" s="19">
        <f t="shared" ref="CT203:CT212" si="554">SUM(CU203:CV203)</f>
        <v>0</v>
      </c>
      <c r="CU203" s="19">
        <v>0</v>
      </c>
      <c r="CV203" s="20">
        <v>0</v>
      </c>
      <c r="CW203" s="52"/>
    </row>
    <row r="204" spans="1:101" ht="15.6" x14ac:dyDescent="0.3">
      <c r="A204" s="105" t="s">
        <v>1</v>
      </c>
      <c r="B204" s="34" t="s">
        <v>273</v>
      </c>
      <c r="C204" s="31" t="s">
        <v>333</v>
      </c>
      <c r="D204" s="19">
        <f t="shared" si="536"/>
        <v>15223838</v>
      </c>
      <c r="E204" s="19">
        <f t="shared" si="537"/>
        <v>15223838</v>
      </c>
      <c r="F204" s="19">
        <f t="shared" si="538"/>
        <v>15223838</v>
      </c>
      <c r="G204" s="19">
        <v>0</v>
      </c>
      <c r="H204" s="19">
        <v>0</v>
      </c>
      <c r="I204" s="19">
        <f t="shared" si="539"/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f t="shared" si="540"/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f t="shared" si="541"/>
        <v>15223838</v>
      </c>
      <c r="V204" s="19">
        <v>0</v>
      </c>
      <c r="W204" s="19">
        <v>0</v>
      </c>
      <c r="X204" s="19">
        <v>0</v>
      </c>
      <c r="Y204" s="19">
        <v>0</v>
      </c>
      <c r="Z204" s="19">
        <v>0</v>
      </c>
      <c r="AA204" s="19">
        <v>0</v>
      </c>
      <c r="AB204" s="23">
        <v>15223838</v>
      </c>
      <c r="AC204" s="19">
        <v>0</v>
      </c>
      <c r="AD204" s="19">
        <v>0</v>
      </c>
      <c r="AE204" s="19">
        <f t="shared" si="542"/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/>
      <c r="AU204" s="19"/>
      <c r="AV204" s="19">
        <v>0</v>
      </c>
      <c r="AW204" s="19">
        <v>0</v>
      </c>
      <c r="AX204" s="19">
        <v>0</v>
      </c>
      <c r="AY204" s="19"/>
      <c r="AZ204" s="19">
        <v>0</v>
      </c>
      <c r="BA204" s="19">
        <f t="shared" si="543"/>
        <v>0</v>
      </c>
      <c r="BB204" s="19">
        <f t="shared" si="544"/>
        <v>0</v>
      </c>
      <c r="BC204" s="19">
        <v>0</v>
      </c>
      <c r="BD204" s="19">
        <v>0</v>
      </c>
      <c r="BE204" s="19">
        <v>0</v>
      </c>
      <c r="BF204" s="19">
        <f t="shared" si="545"/>
        <v>0</v>
      </c>
      <c r="BG204" s="19">
        <v>0</v>
      </c>
      <c r="BH204" s="19">
        <v>0</v>
      </c>
      <c r="BI204" s="19">
        <v>0</v>
      </c>
      <c r="BJ204" s="19">
        <v>0</v>
      </c>
      <c r="BK204" s="19">
        <f t="shared" si="546"/>
        <v>0</v>
      </c>
      <c r="BL204" s="19">
        <v>0</v>
      </c>
      <c r="BM204" s="19">
        <v>0</v>
      </c>
      <c r="BN204" s="19">
        <f t="shared" si="547"/>
        <v>0</v>
      </c>
      <c r="BO204" s="19">
        <v>0</v>
      </c>
      <c r="BP204" s="19">
        <v>0</v>
      </c>
      <c r="BQ204" s="19">
        <v>0</v>
      </c>
      <c r="BR204" s="19">
        <v>0</v>
      </c>
      <c r="BS204" s="19">
        <v>0</v>
      </c>
      <c r="BT204" s="19">
        <v>0</v>
      </c>
      <c r="BU204" s="19">
        <v>0</v>
      </c>
      <c r="BV204" s="19">
        <v>0</v>
      </c>
      <c r="BW204" s="19">
        <v>0</v>
      </c>
      <c r="BX204" s="19">
        <v>0</v>
      </c>
      <c r="BY204" s="19">
        <v>0</v>
      </c>
      <c r="BZ204" s="19">
        <f t="shared" si="548"/>
        <v>0</v>
      </c>
      <c r="CA204" s="19">
        <f t="shared" si="549"/>
        <v>0</v>
      </c>
      <c r="CB204" s="19">
        <f t="shared" si="550"/>
        <v>0</v>
      </c>
      <c r="CC204" s="19">
        <v>0</v>
      </c>
      <c r="CD204" s="19">
        <v>0</v>
      </c>
      <c r="CE204" s="19">
        <f t="shared" si="551"/>
        <v>0</v>
      </c>
      <c r="CF204" s="19">
        <v>0</v>
      </c>
      <c r="CG204" s="19">
        <v>0</v>
      </c>
      <c r="CH204" s="19">
        <v>0</v>
      </c>
      <c r="CI204" s="19">
        <v>0</v>
      </c>
      <c r="CJ204" s="19">
        <v>0</v>
      </c>
      <c r="CK204" s="19">
        <f t="shared" si="552"/>
        <v>0</v>
      </c>
      <c r="CL204" s="19">
        <v>0</v>
      </c>
      <c r="CM204" s="19">
        <v>0</v>
      </c>
      <c r="CN204" s="19"/>
      <c r="CO204" s="19">
        <v>0</v>
      </c>
      <c r="CP204" s="75"/>
      <c r="CQ204" s="75"/>
      <c r="CR204" s="75"/>
      <c r="CS204" s="19">
        <f t="shared" si="553"/>
        <v>0</v>
      </c>
      <c r="CT204" s="19">
        <f t="shared" si="554"/>
        <v>0</v>
      </c>
      <c r="CU204" s="19">
        <v>0</v>
      </c>
      <c r="CV204" s="20">
        <v>0</v>
      </c>
      <c r="CW204" s="52"/>
    </row>
    <row r="205" spans="1:101" ht="19.8" customHeight="1" x14ac:dyDescent="0.3">
      <c r="A205" s="105" t="s">
        <v>1</v>
      </c>
      <c r="B205" s="34" t="s">
        <v>273</v>
      </c>
      <c r="C205" s="31" t="s">
        <v>334</v>
      </c>
      <c r="D205" s="19">
        <f t="shared" si="536"/>
        <v>315064</v>
      </c>
      <c r="E205" s="19">
        <f t="shared" si="537"/>
        <v>315064</v>
      </c>
      <c r="F205" s="19">
        <f t="shared" si="538"/>
        <v>315064</v>
      </c>
      <c r="G205" s="19">
        <v>0</v>
      </c>
      <c r="H205" s="19">
        <v>0</v>
      </c>
      <c r="I205" s="19">
        <f t="shared" si="539"/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si="540"/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si="541"/>
        <v>315064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315064</v>
      </c>
      <c r="AC205" s="19">
        <v>0</v>
      </c>
      <c r="AD205" s="19">
        <v>0</v>
      </c>
      <c r="AE205" s="19">
        <f t="shared" si="542"/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/>
      <c r="AU205" s="19"/>
      <c r="AV205" s="19">
        <v>0</v>
      </c>
      <c r="AW205" s="19">
        <v>0</v>
      </c>
      <c r="AX205" s="19">
        <v>0</v>
      </c>
      <c r="AY205" s="19"/>
      <c r="AZ205" s="19">
        <v>0</v>
      </c>
      <c r="BA205" s="19">
        <f t="shared" si="543"/>
        <v>0</v>
      </c>
      <c r="BB205" s="19">
        <f t="shared" si="544"/>
        <v>0</v>
      </c>
      <c r="BC205" s="19">
        <v>0</v>
      </c>
      <c r="BD205" s="19">
        <v>0</v>
      </c>
      <c r="BE205" s="19">
        <v>0</v>
      </c>
      <c r="BF205" s="19">
        <f t="shared" si="545"/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f t="shared" si="546"/>
        <v>0</v>
      </c>
      <c r="BL205" s="19">
        <v>0</v>
      </c>
      <c r="BM205" s="19">
        <v>0</v>
      </c>
      <c r="BN205" s="19">
        <f t="shared" si="547"/>
        <v>0</v>
      </c>
      <c r="BO205" s="19"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f t="shared" si="548"/>
        <v>0</v>
      </c>
      <c r="CA205" s="19">
        <f t="shared" si="549"/>
        <v>0</v>
      </c>
      <c r="CB205" s="19">
        <f t="shared" si="550"/>
        <v>0</v>
      </c>
      <c r="CC205" s="19">
        <v>0</v>
      </c>
      <c r="CD205" s="19">
        <v>0</v>
      </c>
      <c r="CE205" s="19">
        <f t="shared" si="551"/>
        <v>0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f t="shared" si="552"/>
        <v>0</v>
      </c>
      <c r="CL205" s="19">
        <v>0</v>
      </c>
      <c r="CM205" s="19">
        <v>0</v>
      </c>
      <c r="CN205" s="19"/>
      <c r="CO205" s="19">
        <v>0</v>
      </c>
      <c r="CP205" s="75"/>
      <c r="CQ205" s="75"/>
      <c r="CR205" s="75"/>
      <c r="CS205" s="19">
        <f t="shared" si="553"/>
        <v>0</v>
      </c>
      <c r="CT205" s="19">
        <f t="shared" si="554"/>
        <v>0</v>
      </c>
      <c r="CU205" s="19">
        <v>0</v>
      </c>
      <c r="CV205" s="20">
        <v>0</v>
      </c>
      <c r="CW205" s="52"/>
    </row>
    <row r="206" spans="1:101" ht="20.399999999999999" customHeight="1" x14ac:dyDescent="0.3">
      <c r="A206" s="105" t="s">
        <v>1</v>
      </c>
      <c r="B206" s="34" t="s">
        <v>273</v>
      </c>
      <c r="C206" s="31" t="s">
        <v>335</v>
      </c>
      <c r="D206" s="19">
        <f t="shared" si="536"/>
        <v>231193</v>
      </c>
      <c r="E206" s="19">
        <f t="shared" si="537"/>
        <v>231193</v>
      </c>
      <c r="F206" s="19">
        <f t="shared" si="538"/>
        <v>231193</v>
      </c>
      <c r="G206" s="19">
        <v>0</v>
      </c>
      <c r="H206" s="19">
        <v>0</v>
      </c>
      <c r="I206" s="19">
        <f t="shared" si="539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540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541"/>
        <v>231193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231193</v>
      </c>
      <c r="AC206" s="19">
        <v>0</v>
      </c>
      <c r="AD206" s="19">
        <v>0</v>
      </c>
      <c r="AE206" s="19">
        <f t="shared" si="542"/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/>
      <c r="AU206" s="19"/>
      <c r="AV206" s="19">
        <v>0</v>
      </c>
      <c r="AW206" s="19">
        <v>0</v>
      </c>
      <c r="AX206" s="19">
        <v>0</v>
      </c>
      <c r="AY206" s="19"/>
      <c r="AZ206" s="19">
        <v>0</v>
      </c>
      <c r="BA206" s="19">
        <f t="shared" si="543"/>
        <v>0</v>
      </c>
      <c r="BB206" s="19">
        <f t="shared" si="544"/>
        <v>0</v>
      </c>
      <c r="BC206" s="19">
        <v>0</v>
      </c>
      <c r="BD206" s="19">
        <v>0</v>
      </c>
      <c r="BE206" s="19">
        <v>0</v>
      </c>
      <c r="BF206" s="19">
        <f t="shared" si="545"/>
        <v>0</v>
      </c>
      <c r="BG206" s="19">
        <v>0</v>
      </c>
      <c r="BH206" s="19">
        <v>0</v>
      </c>
      <c r="BI206" s="19">
        <v>0</v>
      </c>
      <c r="BJ206" s="19">
        <v>0</v>
      </c>
      <c r="BK206" s="19">
        <f t="shared" si="546"/>
        <v>0</v>
      </c>
      <c r="BL206" s="19">
        <v>0</v>
      </c>
      <c r="BM206" s="19">
        <v>0</v>
      </c>
      <c r="BN206" s="19">
        <f t="shared" si="547"/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f t="shared" si="548"/>
        <v>0</v>
      </c>
      <c r="CA206" s="19">
        <f t="shared" si="549"/>
        <v>0</v>
      </c>
      <c r="CB206" s="19">
        <f t="shared" si="550"/>
        <v>0</v>
      </c>
      <c r="CC206" s="19">
        <v>0</v>
      </c>
      <c r="CD206" s="19">
        <v>0</v>
      </c>
      <c r="CE206" s="19">
        <f t="shared" si="551"/>
        <v>0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f t="shared" si="552"/>
        <v>0</v>
      </c>
      <c r="CL206" s="19">
        <v>0</v>
      </c>
      <c r="CM206" s="19">
        <v>0</v>
      </c>
      <c r="CN206" s="19"/>
      <c r="CO206" s="19">
        <v>0</v>
      </c>
      <c r="CP206" s="75"/>
      <c r="CQ206" s="75"/>
      <c r="CR206" s="75"/>
      <c r="CS206" s="19">
        <f t="shared" si="553"/>
        <v>0</v>
      </c>
      <c r="CT206" s="19">
        <f t="shared" si="554"/>
        <v>0</v>
      </c>
      <c r="CU206" s="19">
        <v>0</v>
      </c>
      <c r="CV206" s="20">
        <v>0</v>
      </c>
      <c r="CW206" s="52"/>
    </row>
    <row r="207" spans="1:101" ht="15.6" x14ac:dyDescent="0.3">
      <c r="A207" s="105" t="s">
        <v>1</v>
      </c>
      <c r="B207" s="34" t="s">
        <v>273</v>
      </c>
      <c r="C207" s="31" t="s">
        <v>336</v>
      </c>
      <c r="D207" s="19">
        <f t="shared" si="536"/>
        <v>531025</v>
      </c>
      <c r="E207" s="19">
        <f t="shared" si="537"/>
        <v>531025</v>
      </c>
      <c r="F207" s="19">
        <f t="shared" si="538"/>
        <v>531025</v>
      </c>
      <c r="G207" s="19">
        <v>0</v>
      </c>
      <c r="H207" s="19">
        <v>0</v>
      </c>
      <c r="I207" s="19">
        <f t="shared" si="539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540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541"/>
        <v>531025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531025</v>
      </c>
      <c r="AC207" s="19">
        <v>0</v>
      </c>
      <c r="AD207" s="19">
        <v>0</v>
      </c>
      <c r="AE207" s="19">
        <f t="shared" si="542"/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/>
      <c r="AU207" s="19"/>
      <c r="AV207" s="19">
        <v>0</v>
      </c>
      <c r="AW207" s="19">
        <v>0</v>
      </c>
      <c r="AX207" s="19">
        <v>0</v>
      </c>
      <c r="AY207" s="19"/>
      <c r="AZ207" s="19">
        <v>0</v>
      </c>
      <c r="BA207" s="19">
        <f t="shared" si="543"/>
        <v>0</v>
      </c>
      <c r="BB207" s="19">
        <f t="shared" si="544"/>
        <v>0</v>
      </c>
      <c r="BC207" s="19">
        <v>0</v>
      </c>
      <c r="BD207" s="19">
        <v>0</v>
      </c>
      <c r="BE207" s="19">
        <v>0</v>
      </c>
      <c r="BF207" s="19">
        <f t="shared" si="545"/>
        <v>0</v>
      </c>
      <c r="BG207" s="19">
        <v>0</v>
      </c>
      <c r="BH207" s="19">
        <v>0</v>
      </c>
      <c r="BI207" s="19">
        <v>0</v>
      </c>
      <c r="BJ207" s="19">
        <v>0</v>
      </c>
      <c r="BK207" s="19">
        <f t="shared" si="546"/>
        <v>0</v>
      </c>
      <c r="BL207" s="19">
        <v>0</v>
      </c>
      <c r="BM207" s="19">
        <v>0</v>
      </c>
      <c r="BN207" s="19">
        <f t="shared" si="547"/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f t="shared" si="548"/>
        <v>0</v>
      </c>
      <c r="CA207" s="19">
        <f t="shared" si="549"/>
        <v>0</v>
      </c>
      <c r="CB207" s="19">
        <f t="shared" si="550"/>
        <v>0</v>
      </c>
      <c r="CC207" s="19">
        <v>0</v>
      </c>
      <c r="CD207" s="19">
        <v>0</v>
      </c>
      <c r="CE207" s="19">
        <f t="shared" si="551"/>
        <v>0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f t="shared" si="552"/>
        <v>0</v>
      </c>
      <c r="CL207" s="19">
        <v>0</v>
      </c>
      <c r="CM207" s="19">
        <v>0</v>
      </c>
      <c r="CN207" s="19"/>
      <c r="CO207" s="19">
        <v>0</v>
      </c>
      <c r="CP207" s="75"/>
      <c r="CQ207" s="75"/>
      <c r="CR207" s="75"/>
      <c r="CS207" s="19">
        <f t="shared" si="553"/>
        <v>0</v>
      </c>
      <c r="CT207" s="19">
        <f t="shared" si="554"/>
        <v>0</v>
      </c>
      <c r="CU207" s="19">
        <v>0</v>
      </c>
      <c r="CV207" s="20">
        <v>0</v>
      </c>
      <c r="CW207" s="52"/>
    </row>
    <row r="208" spans="1:101" ht="15.6" x14ac:dyDescent="0.3">
      <c r="A208" s="105" t="s">
        <v>1</v>
      </c>
      <c r="B208" s="34" t="s">
        <v>273</v>
      </c>
      <c r="C208" s="31" t="s">
        <v>337</v>
      </c>
      <c r="D208" s="19">
        <f t="shared" si="536"/>
        <v>147029</v>
      </c>
      <c r="E208" s="19">
        <f t="shared" si="537"/>
        <v>147029</v>
      </c>
      <c r="F208" s="19">
        <f t="shared" si="538"/>
        <v>147029</v>
      </c>
      <c r="G208" s="19">
        <v>0</v>
      </c>
      <c r="H208" s="19">
        <v>0</v>
      </c>
      <c r="I208" s="19">
        <f t="shared" si="539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540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541"/>
        <v>147029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147029</v>
      </c>
      <c r="AC208" s="19">
        <v>0</v>
      </c>
      <c r="AD208" s="19">
        <v>0</v>
      </c>
      <c r="AE208" s="19">
        <f t="shared" si="542"/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/>
      <c r="AU208" s="19"/>
      <c r="AV208" s="19">
        <v>0</v>
      </c>
      <c r="AW208" s="19">
        <v>0</v>
      </c>
      <c r="AX208" s="19">
        <v>0</v>
      </c>
      <c r="AY208" s="19"/>
      <c r="AZ208" s="19">
        <v>0</v>
      </c>
      <c r="BA208" s="19">
        <f t="shared" si="543"/>
        <v>0</v>
      </c>
      <c r="BB208" s="19">
        <f t="shared" si="544"/>
        <v>0</v>
      </c>
      <c r="BC208" s="19">
        <v>0</v>
      </c>
      <c r="BD208" s="19">
        <v>0</v>
      </c>
      <c r="BE208" s="19">
        <v>0</v>
      </c>
      <c r="BF208" s="19">
        <f t="shared" si="545"/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f t="shared" si="546"/>
        <v>0</v>
      </c>
      <c r="BL208" s="19">
        <v>0</v>
      </c>
      <c r="BM208" s="19">
        <v>0</v>
      </c>
      <c r="BN208" s="19">
        <f t="shared" si="547"/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f t="shared" si="548"/>
        <v>0</v>
      </c>
      <c r="CA208" s="19">
        <f t="shared" si="549"/>
        <v>0</v>
      </c>
      <c r="CB208" s="19">
        <f t="shared" si="550"/>
        <v>0</v>
      </c>
      <c r="CC208" s="19">
        <v>0</v>
      </c>
      <c r="CD208" s="19">
        <v>0</v>
      </c>
      <c r="CE208" s="19">
        <f t="shared" si="551"/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f t="shared" si="552"/>
        <v>0</v>
      </c>
      <c r="CL208" s="19">
        <v>0</v>
      </c>
      <c r="CM208" s="19">
        <v>0</v>
      </c>
      <c r="CN208" s="19"/>
      <c r="CO208" s="19">
        <v>0</v>
      </c>
      <c r="CP208" s="75"/>
      <c r="CQ208" s="75"/>
      <c r="CR208" s="75"/>
      <c r="CS208" s="19">
        <f t="shared" si="553"/>
        <v>0</v>
      </c>
      <c r="CT208" s="19">
        <f t="shared" si="554"/>
        <v>0</v>
      </c>
      <c r="CU208" s="19">
        <v>0</v>
      </c>
      <c r="CV208" s="20">
        <v>0</v>
      </c>
      <c r="CW208" s="52"/>
    </row>
    <row r="209" spans="1:101" ht="15.6" x14ac:dyDescent="0.3">
      <c r="A209" s="105" t="s">
        <v>1</v>
      </c>
      <c r="B209" s="34" t="s">
        <v>273</v>
      </c>
      <c r="C209" s="31" t="s">
        <v>338</v>
      </c>
      <c r="D209" s="19">
        <f t="shared" si="536"/>
        <v>998189</v>
      </c>
      <c r="E209" s="19">
        <f t="shared" si="537"/>
        <v>998189</v>
      </c>
      <c r="F209" s="19">
        <f t="shared" si="538"/>
        <v>998189</v>
      </c>
      <c r="G209" s="19">
        <v>0</v>
      </c>
      <c r="H209" s="19">
        <v>0</v>
      </c>
      <c r="I209" s="19">
        <f t="shared" si="539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540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541"/>
        <v>998189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998189</v>
      </c>
      <c r="AC209" s="19">
        <v>0</v>
      </c>
      <c r="AD209" s="19">
        <v>0</v>
      </c>
      <c r="AE209" s="19">
        <f t="shared" si="542"/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/>
      <c r="AU209" s="19"/>
      <c r="AV209" s="19">
        <v>0</v>
      </c>
      <c r="AW209" s="19">
        <v>0</v>
      </c>
      <c r="AX209" s="19">
        <v>0</v>
      </c>
      <c r="AY209" s="19"/>
      <c r="AZ209" s="19">
        <v>0</v>
      </c>
      <c r="BA209" s="19">
        <f t="shared" si="543"/>
        <v>0</v>
      </c>
      <c r="BB209" s="19">
        <f t="shared" si="544"/>
        <v>0</v>
      </c>
      <c r="BC209" s="19">
        <v>0</v>
      </c>
      <c r="BD209" s="19">
        <v>0</v>
      </c>
      <c r="BE209" s="19">
        <v>0</v>
      </c>
      <c r="BF209" s="19">
        <f t="shared" si="545"/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f t="shared" si="546"/>
        <v>0</v>
      </c>
      <c r="BL209" s="19">
        <v>0</v>
      </c>
      <c r="BM209" s="19">
        <v>0</v>
      </c>
      <c r="BN209" s="19">
        <f t="shared" si="547"/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f t="shared" si="548"/>
        <v>0</v>
      </c>
      <c r="CA209" s="19">
        <f t="shared" si="549"/>
        <v>0</v>
      </c>
      <c r="CB209" s="19">
        <f t="shared" si="550"/>
        <v>0</v>
      </c>
      <c r="CC209" s="19">
        <v>0</v>
      </c>
      <c r="CD209" s="19">
        <v>0</v>
      </c>
      <c r="CE209" s="19">
        <f t="shared" si="551"/>
        <v>0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f t="shared" si="552"/>
        <v>0</v>
      </c>
      <c r="CL209" s="19">
        <v>0</v>
      </c>
      <c r="CM209" s="19">
        <v>0</v>
      </c>
      <c r="CN209" s="19"/>
      <c r="CO209" s="19">
        <v>0</v>
      </c>
      <c r="CP209" s="75"/>
      <c r="CQ209" s="75"/>
      <c r="CR209" s="75"/>
      <c r="CS209" s="19">
        <f t="shared" si="553"/>
        <v>0</v>
      </c>
      <c r="CT209" s="19">
        <f t="shared" si="554"/>
        <v>0</v>
      </c>
      <c r="CU209" s="19">
        <v>0</v>
      </c>
      <c r="CV209" s="20">
        <v>0</v>
      </c>
      <c r="CW209" s="52"/>
    </row>
    <row r="210" spans="1:101" ht="15.6" x14ac:dyDescent="0.3">
      <c r="A210" s="105" t="s">
        <v>1</v>
      </c>
      <c r="B210" s="34" t="s">
        <v>273</v>
      </c>
      <c r="C210" s="31" t="s">
        <v>339</v>
      </c>
      <c r="D210" s="19">
        <f t="shared" si="536"/>
        <v>651705</v>
      </c>
      <c r="E210" s="19">
        <f t="shared" si="537"/>
        <v>651705</v>
      </c>
      <c r="F210" s="19">
        <f t="shared" si="538"/>
        <v>651705</v>
      </c>
      <c r="G210" s="19">
        <v>0</v>
      </c>
      <c r="H210" s="19">
        <v>0</v>
      </c>
      <c r="I210" s="19">
        <f t="shared" si="539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540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541"/>
        <v>651705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651705</v>
      </c>
      <c r="AC210" s="19">
        <v>0</v>
      </c>
      <c r="AD210" s="19">
        <v>0</v>
      </c>
      <c r="AE210" s="19">
        <f t="shared" si="542"/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/>
      <c r="AU210" s="19"/>
      <c r="AV210" s="19">
        <v>0</v>
      </c>
      <c r="AW210" s="19">
        <v>0</v>
      </c>
      <c r="AX210" s="19">
        <v>0</v>
      </c>
      <c r="AY210" s="19"/>
      <c r="AZ210" s="19">
        <v>0</v>
      </c>
      <c r="BA210" s="19">
        <f t="shared" si="543"/>
        <v>0</v>
      </c>
      <c r="BB210" s="19">
        <f t="shared" si="544"/>
        <v>0</v>
      </c>
      <c r="BC210" s="19">
        <v>0</v>
      </c>
      <c r="BD210" s="19">
        <v>0</v>
      </c>
      <c r="BE210" s="19">
        <v>0</v>
      </c>
      <c r="BF210" s="19">
        <f t="shared" si="545"/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f t="shared" si="546"/>
        <v>0</v>
      </c>
      <c r="BL210" s="19">
        <v>0</v>
      </c>
      <c r="BM210" s="19">
        <v>0</v>
      </c>
      <c r="BN210" s="19">
        <f t="shared" si="547"/>
        <v>0</v>
      </c>
      <c r="BO210" s="19"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f t="shared" si="548"/>
        <v>0</v>
      </c>
      <c r="CA210" s="19">
        <f t="shared" si="549"/>
        <v>0</v>
      </c>
      <c r="CB210" s="19">
        <f t="shared" si="550"/>
        <v>0</v>
      </c>
      <c r="CC210" s="19">
        <v>0</v>
      </c>
      <c r="CD210" s="19">
        <v>0</v>
      </c>
      <c r="CE210" s="19">
        <f t="shared" si="551"/>
        <v>0</v>
      </c>
      <c r="CF210" s="19"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f t="shared" si="552"/>
        <v>0</v>
      </c>
      <c r="CL210" s="19">
        <v>0</v>
      </c>
      <c r="CM210" s="19">
        <v>0</v>
      </c>
      <c r="CN210" s="19"/>
      <c r="CO210" s="19">
        <v>0</v>
      </c>
      <c r="CP210" s="75"/>
      <c r="CQ210" s="75"/>
      <c r="CR210" s="75"/>
      <c r="CS210" s="19">
        <f t="shared" si="553"/>
        <v>0</v>
      </c>
      <c r="CT210" s="19">
        <f t="shared" si="554"/>
        <v>0</v>
      </c>
      <c r="CU210" s="19">
        <v>0</v>
      </c>
      <c r="CV210" s="20">
        <v>0</v>
      </c>
      <c r="CW210" s="52"/>
    </row>
    <row r="211" spans="1:101" ht="15.6" x14ac:dyDescent="0.3">
      <c r="A211" s="105"/>
      <c r="B211" s="34" t="s">
        <v>273</v>
      </c>
      <c r="C211" s="31" t="s">
        <v>340</v>
      </c>
      <c r="D211" s="19">
        <f t="shared" si="536"/>
        <v>3316498</v>
      </c>
      <c r="E211" s="19">
        <f t="shared" si="537"/>
        <v>3316498</v>
      </c>
      <c r="F211" s="19">
        <f t="shared" ref="F211" si="555">SUM(G211+H211+I211+P211+S211+T211+U211+AE211+AD211)</f>
        <v>3316498</v>
      </c>
      <c r="G211" s="19">
        <v>0</v>
      </c>
      <c r="H211" s="19">
        <v>0</v>
      </c>
      <c r="I211" s="19">
        <f t="shared" ref="I211" si="556">SUM(J211:O211)</f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ref="P211" si="557">SUM(Q211:R211)</f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ref="U211" si="558">SUM(V211:AC211)</f>
        <v>3316498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3316498</v>
      </c>
      <c r="AC211" s="19">
        <v>0</v>
      </c>
      <c r="AD211" s="19">
        <v>0</v>
      </c>
      <c r="AE211" s="19">
        <f t="shared" si="542"/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/>
      <c r="AU211" s="19"/>
      <c r="AV211" s="19">
        <v>0</v>
      </c>
      <c r="AW211" s="19">
        <v>0</v>
      </c>
      <c r="AX211" s="19">
        <v>0</v>
      </c>
      <c r="AY211" s="19"/>
      <c r="AZ211" s="19">
        <v>0</v>
      </c>
      <c r="BA211" s="19">
        <f t="shared" si="543"/>
        <v>0</v>
      </c>
      <c r="BB211" s="19">
        <f t="shared" ref="BB211" si="559">SUM(BC211:BE211)</f>
        <v>0</v>
      </c>
      <c r="BC211" s="19">
        <v>0</v>
      </c>
      <c r="BD211" s="19">
        <v>0</v>
      </c>
      <c r="BE211" s="19">
        <v>0</v>
      </c>
      <c r="BF211" s="19">
        <f t="shared" si="545"/>
        <v>0</v>
      </c>
      <c r="BG211" s="19">
        <v>0</v>
      </c>
      <c r="BH211" s="19">
        <v>0</v>
      </c>
      <c r="BI211" s="19">
        <v>0</v>
      </c>
      <c r="BJ211" s="19">
        <v>0</v>
      </c>
      <c r="BK211" s="19">
        <f t="shared" ref="BK211" si="560">SUM(BL211)</f>
        <v>0</v>
      </c>
      <c r="BL211" s="19">
        <v>0</v>
      </c>
      <c r="BM211" s="19">
        <v>0</v>
      </c>
      <c r="BN211" s="19">
        <f t="shared" si="547"/>
        <v>0</v>
      </c>
      <c r="BO211" s="19"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f t="shared" si="548"/>
        <v>0</v>
      </c>
      <c r="CA211" s="19">
        <f t="shared" si="549"/>
        <v>0</v>
      </c>
      <c r="CB211" s="19">
        <f t="shared" ref="CB211" si="561">SUM(CC211:CD211)</f>
        <v>0</v>
      </c>
      <c r="CC211" s="19">
        <v>0</v>
      </c>
      <c r="CD211" s="19">
        <v>0</v>
      </c>
      <c r="CE211" s="19">
        <f t="shared" si="551"/>
        <v>0</v>
      </c>
      <c r="CF211" s="19"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f t="shared" si="552"/>
        <v>0</v>
      </c>
      <c r="CL211" s="19">
        <v>0</v>
      </c>
      <c r="CM211" s="19">
        <v>0</v>
      </c>
      <c r="CN211" s="19"/>
      <c r="CO211" s="19">
        <v>0</v>
      </c>
      <c r="CP211" s="75"/>
      <c r="CQ211" s="75"/>
      <c r="CR211" s="75"/>
      <c r="CS211" s="19">
        <f t="shared" ref="CS211" si="562">SUM(CT211)</f>
        <v>0</v>
      </c>
      <c r="CT211" s="19">
        <f t="shared" ref="CT211" si="563">SUM(CU211:CV211)</f>
        <v>0</v>
      </c>
      <c r="CU211" s="19">
        <v>0</v>
      </c>
      <c r="CV211" s="20">
        <v>0</v>
      </c>
      <c r="CW211" s="52"/>
    </row>
    <row r="212" spans="1:101" s="58" customFormat="1" ht="46.8" x14ac:dyDescent="0.3">
      <c r="A212" s="105" t="s">
        <v>1</v>
      </c>
      <c r="B212" s="33" t="s">
        <v>78</v>
      </c>
      <c r="C212" s="32" t="s">
        <v>453</v>
      </c>
      <c r="D212" s="19">
        <f t="shared" si="536"/>
        <v>6631135</v>
      </c>
      <c r="E212" s="19">
        <f t="shared" si="537"/>
        <v>6631135</v>
      </c>
      <c r="F212" s="19">
        <f t="shared" si="538"/>
        <v>6631135</v>
      </c>
      <c r="G212" s="19">
        <v>0</v>
      </c>
      <c r="H212" s="19">
        <v>0</v>
      </c>
      <c r="I212" s="19">
        <f t="shared" si="539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540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541"/>
        <v>6631135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6631135</v>
      </c>
      <c r="AC212" s="19">
        <v>0</v>
      </c>
      <c r="AD212" s="19">
        <v>0</v>
      </c>
      <c r="AE212" s="19">
        <f t="shared" si="542"/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9"/>
      <c r="AU212" s="19"/>
      <c r="AV212" s="19">
        <v>0</v>
      </c>
      <c r="AW212" s="19">
        <v>0</v>
      </c>
      <c r="AX212" s="19">
        <v>0</v>
      </c>
      <c r="AY212" s="19"/>
      <c r="AZ212" s="19">
        <v>0</v>
      </c>
      <c r="BA212" s="19">
        <f t="shared" si="543"/>
        <v>0</v>
      </c>
      <c r="BB212" s="19">
        <f t="shared" si="544"/>
        <v>0</v>
      </c>
      <c r="BC212" s="19">
        <v>0</v>
      </c>
      <c r="BD212" s="19">
        <v>0</v>
      </c>
      <c r="BE212" s="19">
        <v>0</v>
      </c>
      <c r="BF212" s="19">
        <f t="shared" si="545"/>
        <v>0</v>
      </c>
      <c r="BG212" s="19">
        <v>0</v>
      </c>
      <c r="BH212" s="19">
        <v>0</v>
      </c>
      <c r="BI212" s="19">
        <v>0</v>
      </c>
      <c r="BJ212" s="19">
        <v>0</v>
      </c>
      <c r="BK212" s="19">
        <f t="shared" si="546"/>
        <v>0</v>
      </c>
      <c r="BL212" s="19">
        <v>0</v>
      </c>
      <c r="BM212" s="19">
        <v>0</v>
      </c>
      <c r="BN212" s="19">
        <f t="shared" si="547"/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f t="shared" si="548"/>
        <v>0</v>
      </c>
      <c r="CA212" s="19">
        <f t="shared" si="549"/>
        <v>0</v>
      </c>
      <c r="CB212" s="19">
        <f t="shared" si="550"/>
        <v>0</v>
      </c>
      <c r="CC212" s="19">
        <v>0</v>
      </c>
      <c r="CD212" s="19">
        <v>0</v>
      </c>
      <c r="CE212" s="19">
        <f t="shared" si="551"/>
        <v>0</v>
      </c>
      <c r="CF212" s="19"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f t="shared" si="552"/>
        <v>0</v>
      </c>
      <c r="CL212" s="19">
        <v>0</v>
      </c>
      <c r="CM212" s="19">
        <v>0</v>
      </c>
      <c r="CN212" s="19"/>
      <c r="CO212" s="19">
        <v>0</v>
      </c>
      <c r="CP212" s="75"/>
      <c r="CQ212" s="75"/>
      <c r="CR212" s="75"/>
      <c r="CS212" s="19">
        <f t="shared" si="553"/>
        <v>0</v>
      </c>
      <c r="CT212" s="19">
        <f t="shared" si="554"/>
        <v>0</v>
      </c>
      <c r="CU212" s="19">
        <v>0</v>
      </c>
      <c r="CV212" s="20">
        <v>0</v>
      </c>
      <c r="CW212" s="52"/>
    </row>
    <row r="213" spans="1:101" s="58" customFormat="1" ht="31.2" x14ac:dyDescent="0.3">
      <c r="A213" s="106" t="s">
        <v>274</v>
      </c>
      <c r="B213" s="25" t="s">
        <v>1</v>
      </c>
      <c r="C213" s="26" t="s">
        <v>275</v>
      </c>
      <c r="D213" s="27">
        <f>SUM(D214)</f>
        <v>577274764</v>
      </c>
      <c r="E213" s="27">
        <f t="shared" ref="E213:BT213" si="564">SUM(E214)</f>
        <v>577274764</v>
      </c>
      <c r="F213" s="27">
        <f t="shared" si="564"/>
        <v>0</v>
      </c>
      <c r="G213" s="27">
        <f t="shared" si="564"/>
        <v>0</v>
      </c>
      <c r="H213" s="27">
        <f t="shared" si="564"/>
        <v>0</v>
      </c>
      <c r="I213" s="27">
        <f t="shared" si="564"/>
        <v>0</v>
      </c>
      <c r="J213" s="27">
        <f t="shared" si="564"/>
        <v>0</v>
      </c>
      <c r="K213" s="27">
        <f t="shared" si="564"/>
        <v>0</v>
      </c>
      <c r="L213" s="27">
        <f t="shared" si="564"/>
        <v>0</v>
      </c>
      <c r="M213" s="27">
        <f t="shared" si="564"/>
        <v>0</v>
      </c>
      <c r="N213" s="27">
        <f t="shared" si="564"/>
        <v>0</v>
      </c>
      <c r="O213" s="27">
        <f t="shared" si="564"/>
        <v>0</v>
      </c>
      <c r="P213" s="27">
        <f t="shared" si="564"/>
        <v>0</v>
      </c>
      <c r="Q213" s="27">
        <f t="shared" si="564"/>
        <v>0</v>
      </c>
      <c r="R213" s="27">
        <f t="shared" si="564"/>
        <v>0</v>
      </c>
      <c r="S213" s="27">
        <f t="shared" si="564"/>
        <v>0</v>
      </c>
      <c r="T213" s="27">
        <f t="shared" si="564"/>
        <v>0</v>
      </c>
      <c r="U213" s="27">
        <f t="shared" si="564"/>
        <v>0</v>
      </c>
      <c r="V213" s="27">
        <f t="shared" si="564"/>
        <v>0</v>
      </c>
      <c r="W213" s="27">
        <f t="shared" si="564"/>
        <v>0</v>
      </c>
      <c r="X213" s="27">
        <f t="shared" si="564"/>
        <v>0</v>
      </c>
      <c r="Y213" s="27">
        <f t="shared" si="564"/>
        <v>0</v>
      </c>
      <c r="Z213" s="27">
        <f t="shared" si="564"/>
        <v>0</v>
      </c>
      <c r="AA213" s="27">
        <f t="shared" si="564"/>
        <v>0</v>
      </c>
      <c r="AB213" s="27">
        <f t="shared" si="564"/>
        <v>0</v>
      </c>
      <c r="AC213" s="27">
        <f t="shared" si="564"/>
        <v>0</v>
      </c>
      <c r="AD213" s="27">
        <f t="shared" si="564"/>
        <v>0</v>
      </c>
      <c r="AE213" s="27">
        <f t="shared" si="564"/>
        <v>0</v>
      </c>
      <c r="AF213" s="27">
        <f t="shared" si="564"/>
        <v>0</v>
      </c>
      <c r="AG213" s="27">
        <f t="shared" si="564"/>
        <v>0</v>
      </c>
      <c r="AH213" s="27">
        <f t="shared" si="564"/>
        <v>0</v>
      </c>
      <c r="AI213" s="27">
        <f t="shared" si="564"/>
        <v>0</v>
      </c>
      <c r="AJ213" s="27">
        <f t="shared" si="564"/>
        <v>0</v>
      </c>
      <c r="AK213" s="27">
        <f t="shared" si="564"/>
        <v>0</v>
      </c>
      <c r="AL213" s="27">
        <f t="shared" si="564"/>
        <v>0</v>
      </c>
      <c r="AM213" s="27">
        <f t="shared" si="564"/>
        <v>0</v>
      </c>
      <c r="AN213" s="27">
        <f t="shared" si="564"/>
        <v>0</v>
      </c>
      <c r="AO213" s="27">
        <f t="shared" si="564"/>
        <v>0</v>
      </c>
      <c r="AP213" s="27">
        <f t="shared" si="564"/>
        <v>0</v>
      </c>
      <c r="AQ213" s="27">
        <f t="shared" si="564"/>
        <v>0</v>
      </c>
      <c r="AR213" s="27">
        <f t="shared" si="564"/>
        <v>0</v>
      </c>
      <c r="AS213" s="27">
        <f t="shared" si="564"/>
        <v>0</v>
      </c>
      <c r="AT213" s="27"/>
      <c r="AU213" s="27"/>
      <c r="AV213" s="27">
        <f t="shared" si="564"/>
        <v>0</v>
      </c>
      <c r="AW213" s="27">
        <f t="shared" si="564"/>
        <v>0</v>
      </c>
      <c r="AX213" s="27">
        <f t="shared" si="564"/>
        <v>0</v>
      </c>
      <c r="AY213" s="27"/>
      <c r="AZ213" s="27">
        <f t="shared" si="564"/>
        <v>0</v>
      </c>
      <c r="BA213" s="27">
        <f t="shared" si="564"/>
        <v>577274764</v>
      </c>
      <c r="BB213" s="27">
        <f t="shared" si="564"/>
        <v>3930948</v>
      </c>
      <c r="BC213" s="27">
        <f t="shared" si="564"/>
        <v>3930948</v>
      </c>
      <c r="BD213" s="27">
        <f t="shared" si="564"/>
        <v>0</v>
      </c>
      <c r="BE213" s="27">
        <f t="shared" si="564"/>
        <v>0</v>
      </c>
      <c r="BF213" s="27">
        <f t="shared" si="564"/>
        <v>0</v>
      </c>
      <c r="BG213" s="27">
        <f t="shared" si="564"/>
        <v>0</v>
      </c>
      <c r="BH213" s="27">
        <f t="shared" si="564"/>
        <v>0</v>
      </c>
      <c r="BI213" s="27">
        <f t="shared" si="564"/>
        <v>573343816</v>
      </c>
      <c r="BJ213" s="27">
        <f t="shared" si="564"/>
        <v>0</v>
      </c>
      <c r="BK213" s="27">
        <f t="shared" si="564"/>
        <v>0</v>
      </c>
      <c r="BL213" s="27">
        <f t="shared" si="564"/>
        <v>0</v>
      </c>
      <c r="BM213" s="27">
        <f t="shared" si="564"/>
        <v>0</v>
      </c>
      <c r="BN213" s="27">
        <f t="shared" si="564"/>
        <v>0</v>
      </c>
      <c r="BO213" s="27">
        <f t="shared" si="564"/>
        <v>0</v>
      </c>
      <c r="BP213" s="27">
        <f t="shared" si="564"/>
        <v>0</v>
      </c>
      <c r="BQ213" s="27">
        <f t="shared" si="564"/>
        <v>0</v>
      </c>
      <c r="BR213" s="27">
        <f t="shared" si="564"/>
        <v>0</v>
      </c>
      <c r="BS213" s="27">
        <f t="shared" si="564"/>
        <v>0</v>
      </c>
      <c r="BT213" s="27">
        <f t="shared" si="564"/>
        <v>0</v>
      </c>
      <c r="BU213" s="27">
        <f t="shared" ref="BU213:CV213" si="565">SUM(BU214)</f>
        <v>0</v>
      </c>
      <c r="BV213" s="27">
        <f t="shared" si="565"/>
        <v>0</v>
      </c>
      <c r="BW213" s="27">
        <f t="shared" si="565"/>
        <v>0</v>
      </c>
      <c r="BX213" s="27">
        <f t="shared" si="565"/>
        <v>0</v>
      </c>
      <c r="BY213" s="27">
        <f t="shared" si="565"/>
        <v>0</v>
      </c>
      <c r="BZ213" s="27">
        <f t="shared" si="565"/>
        <v>0</v>
      </c>
      <c r="CA213" s="27">
        <f t="shared" si="565"/>
        <v>0</v>
      </c>
      <c r="CB213" s="27">
        <f t="shared" si="565"/>
        <v>0</v>
      </c>
      <c r="CC213" s="27">
        <f t="shared" si="565"/>
        <v>0</v>
      </c>
      <c r="CD213" s="27">
        <f t="shared" si="565"/>
        <v>0</v>
      </c>
      <c r="CE213" s="27">
        <f t="shared" si="565"/>
        <v>0</v>
      </c>
      <c r="CF213" s="27">
        <f t="shared" si="565"/>
        <v>0</v>
      </c>
      <c r="CG213" s="27">
        <f t="shared" si="565"/>
        <v>0</v>
      </c>
      <c r="CH213" s="27">
        <f t="shared" si="565"/>
        <v>0</v>
      </c>
      <c r="CI213" s="27">
        <f t="shared" si="565"/>
        <v>0</v>
      </c>
      <c r="CJ213" s="27">
        <f t="shared" si="565"/>
        <v>0</v>
      </c>
      <c r="CK213" s="27">
        <f t="shared" si="565"/>
        <v>0</v>
      </c>
      <c r="CL213" s="27">
        <f t="shared" si="565"/>
        <v>0</v>
      </c>
      <c r="CM213" s="27">
        <f t="shared" si="565"/>
        <v>0</v>
      </c>
      <c r="CN213" s="27"/>
      <c r="CO213" s="27">
        <f t="shared" si="565"/>
        <v>0</v>
      </c>
      <c r="CP213" s="27">
        <f t="shared" si="565"/>
        <v>0</v>
      </c>
      <c r="CQ213" s="27">
        <f t="shared" si="565"/>
        <v>0</v>
      </c>
      <c r="CR213" s="27">
        <f t="shared" si="565"/>
        <v>0</v>
      </c>
      <c r="CS213" s="27">
        <f t="shared" si="565"/>
        <v>0</v>
      </c>
      <c r="CT213" s="27">
        <f t="shared" si="565"/>
        <v>0</v>
      </c>
      <c r="CU213" s="27">
        <f t="shared" si="565"/>
        <v>0</v>
      </c>
      <c r="CV213" s="60">
        <f t="shared" si="565"/>
        <v>0</v>
      </c>
      <c r="CW213" s="57"/>
    </row>
    <row r="214" spans="1:101" ht="31.2" x14ac:dyDescent="0.3">
      <c r="A214" s="104" t="s">
        <v>276</v>
      </c>
      <c r="B214" s="16" t="s">
        <v>1</v>
      </c>
      <c r="C214" s="17" t="s">
        <v>474</v>
      </c>
      <c r="D214" s="18">
        <f>SUM(D215:D216)</f>
        <v>577274764</v>
      </c>
      <c r="E214" s="18">
        <f t="shared" ref="E214:BT214" si="566">SUM(E215:E216)</f>
        <v>577274764</v>
      </c>
      <c r="F214" s="18">
        <f t="shared" si="566"/>
        <v>0</v>
      </c>
      <c r="G214" s="18">
        <f t="shared" si="566"/>
        <v>0</v>
      </c>
      <c r="H214" s="18">
        <f t="shared" si="566"/>
        <v>0</v>
      </c>
      <c r="I214" s="18">
        <f t="shared" si="566"/>
        <v>0</v>
      </c>
      <c r="J214" s="18">
        <f t="shared" si="566"/>
        <v>0</v>
      </c>
      <c r="K214" s="18">
        <f t="shared" si="566"/>
        <v>0</v>
      </c>
      <c r="L214" s="18">
        <f t="shared" si="566"/>
        <v>0</v>
      </c>
      <c r="M214" s="18">
        <f t="shared" si="566"/>
        <v>0</v>
      </c>
      <c r="N214" s="18">
        <f t="shared" si="566"/>
        <v>0</v>
      </c>
      <c r="O214" s="18">
        <f t="shared" si="566"/>
        <v>0</v>
      </c>
      <c r="P214" s="18">
        <f t="shared" si="566"/>
        <v>0</v>
      </c>
      <c r="Q214" s="18">
        <f t="shared" si="566"/>
        <v>0</v>
      </c>
      <c r="R214" s="18">
        <f t="shared" si="566"/>
        <v>0</v>
      </c>
      <c r="S214" s="18">
        <f t="shared" si="566"/>
        <v>0</v>
      </c>
      <c r="T214" s="18">
        <f t="shared" si="566"/>
        <v>0</v>
      </c>
      <c r="U214" s="18">
        <f t="shared" si="566"/>
        <v>0</v>
      </c>
      <c r="V214" s="18">
        <f t="shared" si="566"/>
        <v>0</v>
      </c>
      <c r="W214" s="18">
        <f t="shared" si="566"/>
        <v>0</v>
      </c>
      <c r="X214" s="18">
        <f t="shared" si="566"/>
        <v>0</v>
      </c>
      <c r="Y214" s="18">
        <f t="shared" si="566"/>
        <v>0</v>
      </c>
      <c r="Z214" s="18">
        <f t="shared" si="566"/>
        <v>0</v>
      </c>
      <c r="AA214" s="18">
        <f t="shared" si="566"/>
        <v>0</v>
      </c>
      <c r="AB214" s="18">
        <f t="shared" si="566"/>
        <v>0</v>
      </c>
      <c r="AC214" s="18">
        <f t="shared" si="566"/>
        <v>0</v>
      </c>
      <c r="AD214" s="18">
        <f t="shared" si="566"/>
        <v>0</v>
      </c>
      <c r="AE214" s="18">
        <f t="shared" si="566"/>
        <v>0</v>
      </c>
      <c r="AF214" s="18">
        <f t="shared" si="566"/>
        <v>0</v>
      </c>
      <c r="AG214" s="18">
        <f t="shared" si="566"/>
        <v>0</v>
      </c>
      <c r="AH214" s="18">
        <f t="shared" si="566"/>
        <v>0</v>
      </c>
      <c r="AI214" s="18">
        <f t="shared" si="566"/>
        <v>0</v>
      </c>
      <c r="AJ214" s="18">
        <f t="shared" si="566"/>
        <v>0</v>
      </c>
      <c r="AK214" s="18">
        <f t="shared" si="566"/>
        <v>0</v>
      </c>
      <c r="AL214" s="18">
        <f t="shared" si="566"/>
        <v>0</v>
      </c>
      <c r="AM214" s="18">
        <f t="shared" si="566"/>
        <v>0</v>
      </c>
      <c r="AN214" s="18">
        <f t="shared" si="566"/>
        <v>0</v>
      </c>
      <c r="AO214" s="18">
        <f t="shared" si="566"/>
        <v>0</v>
      </c>
      <c r="AP214" s="18">
        <f t="shared" si="566"/>
        <v>0</v>
      </c>
      <c r="AQ214" s="18">
        <f t="shared" si="566"/>
        <v>0</v>
      </c>
      <c r="AR214" s="18">
        <f t="shared" si="566"/>
        <v>0</v>
      </c>
      <c r="AS214" s="18">
        <f t="shared" si="566"/>
        <v>0</v>
      </c>
      <c r="AT214" s="18"/>
      <c r="AU214" s="18"/>
      <c r="AV214" s="18">
        <f t="shared" si="566"/>
        <v>0</v>
      </c>
      <c r="AW214" s="18">
        <f t="shared" si="566"/>
        <v>0</v>
      </c>
      <c r="AX214" s="18">
        <f t="shared" si="566"/>
        <v>0</v>
      </c>
      <c r="AY214" s="18"/>
      <c r="AZ214" s="18">
        <f t="shared" si="566"/>
        <v>0</v>
      </c>
      <c r="BA214" s="18">
        <f t="shared" si="566"/>
        <v>577274764</v>
      </c>
      <c r="BB214" s="18">
        <f t="shared" si="566"/>
        <v>3930948</v>
      </c>
      <c r="BC214" s="18">
        <f t="shared" si="566"/>
        <v>3930948</v>
      </c>
      <c r="BD214" s="18">
        <f t="shared" si="566"/>
        <v>0</v>
      </c>
      <c r="BE214" s="18">
        <f t="shared" si="566"/>
        <v>0</v>
      </c>
      <c r="BF214" s="18">
        <f t="shared" si="566"/>
        <v>0</v>
      </c>
      <c r="BG214" s="18">
        <f t="shared" si="566"/>
        <v>0</v>
      </c>
      <c r="BH214" s="18">
        <f t="shared" si="566"/>
        <v>0</v>
      </c>
      <c r="BI214" s="18">
        <f t="shared" si="566"/>
        <v>573343816</v>
      </c>
      <c r="BJ214" s="18">
        <f t="shared" ref="BJ214" si="567">SUM(BJ215:BJ216)</f>
        <v>0</v>
      </c>
      <c r="BK214" s="18">
        <f t="shared" si="566"/>
        <v>0</v>
      </c>
      <c r="BL214" s="18">
        <f t="shared" si="566"/>
        <v>0</v>
      </c>
      <c r="BM214" s="18">
        <f t="shared" ref="BM214" si="568">SUM(BM215:BM216)</f>
        <v>0</v>
      </c>
      <c r="BN214" s="18">
        <f t="shared" si="566"/>
        <v>0</v>
      </c>
      <c r="BO214" s="18">
        <f t="shared" si="566"/>
        <v>0</v>
      </c>
      <c r="BP214" s="18">
        <f t="shared" si="566"/>
        <v>0</v>
      </c>
      <c r="BQ214" s="18">
        <f t="shared" si="566"/>
        <v>0</v>
      </c>
      <c r="BR214" s="18">
        <f t="shared" si="566"/>
        <v>0</v>
      </c>
      <c r="BS214" s="18">
        <f t="shared" si="566"/>
        <v>0</v>
      </c>
      <c r="BT214" s="18">
        <f t="shared" si="566"/>
        <v>0</v>
      </c>
      <c r="BU214" s="18">
        <f t="shared" ref="BU214:CV214" si="569">SUM(BU215:BU216)</f>
        <v>0</v>
      </c>
      <c r="BV214" s="18">
        <f t="shared" si="569"/>
        <v>0</v>
      </c>
      <c r="BW214" s="18">
        <f t="shared" si="569"/>
        <v>0</v>
      </c>
      <c r="BX214" s="18">
        <f t="shared" si="569"/>
        <v>0</v>
      </c>
      <c r="BY214" s="18">
        <f t="shared" si="569"/>
        <v>0</v>
      </c>
      <c r="BZ214" s="18">
        <f t="shared" si="569"/>
        <v>0</v>
      </c>
      <c r="CA214" s="18">
        <f t="shared" si="569"/>
        <v>0</v>
      </c>
      <c r="CB214" s="18">
        <f t="shared" si="569"/>
        <v>0</v>
      </c>
      <c r="CC214" s="18">
        <f t="shared" si="569"/>
        <v>0</v>
      </c>
      <c r="CD214" s="18">
        <f t="shared" si="569"/>
        <v>0</v>
      </c>
      <c r="CE214" s="18">
        <f t="shared" si="569"/>
        <v>0</v>
      </c>
      <c r="CF214" s="18">
        <f t="shared" si="569"/>
        <v>0</v>
      </c>
      <c r="CG214" s="18">
        <f t="shared" ref="CG214:CH214" si="570">SUM(CG215:CG216)</f>
        <v>0</v>
      </c>
      <c r="CH214" s="18">
        <f t="shared" si="570"/>
        <v>0</v>
      </c>
      <c r="CI214" s="18">
        <f t="shared" si="569"/>
        <v>0</v>
      </c>
      <c r="CJ214" s="18">
        <f t="shared" ref="CJ214" si="571">SUM(CJ215:CJ216)</f>
        <v>0</v>
      </c>
      <c r="CK214" s="18">
        <f t="shared" si="569"/>
        <v>0</v>
      </c>
      <c r="CL214" s="18">
        <f t="shared" ref="CL214" si="572">SUM(CL215:CL216)</f>
        <v>0</v>
      </c>
      <c r="CM214" s="18">
        <f t="shared" si="569"/>
        <v>0</v>
      </c>
      <c r="CN214" s="18"/>
      <c r="CO214" s="18">
        <f t="shared" si="569"/>
        <v>0</v>
      </c>
      <c r="CP214" s="74"/>
      <c r="CQ214" s="74"/>
      <c r="CR214" s="74"/>
      <c r="CS214" s="18">
        <f t="shared" si="569"/>
        <v>0</v>
      </c>
      <c r="CT214" s="18">
        <f t="shared" si="569"/>
        <v>0</v>
      </c>
      <c r="CU214" s="18">
        <f t="shared" si="569"/>
        <v>0</v>
      </c>
      <c r="CV214" s="46">
        <f t="shared" si="569"/>
        <v>0</v>
      </c>
      <c r="CW214" s="57"/>
    </row>
    <row r="215" spans="1:101" ht="31.2" x14ac:dyDescent="0.3">
      <c r="A215" s="105" t="s">
        <v>1</v>
      </c>
      <c r="B215" s="34" t="s">
        <v>54</v>
      </c>
      <c r="C215" s="31" t="s">
        <v>277</v>
      </c>
      <c r="D215" s="19">
        <f>SUM(E215+BZ215+CS215)</f>
        <v>3930948</v>
      </c>
      <c r="E215" s="19">
        <f>SUM(F215+BA215)</f>
        <v>3930948</v>
      </c>
      <c r="F215" s="19">
        <f>SUM(G215+H215+I215+P215+S215+T215+U215+AE215+AD215)</f>
        <v>0</v>
      </c>
      <c r="G215" s="19">
        <v>0</v>
      </c>
      <c r="H215" s="19">
        <v>0</v>
      </c>
      <c r="I215" s="19">
        <f t="shared" si="307"/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f t="shared" si="308"/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f t="shared" ref="U215:U216" si="573">SUM(V215:AC215)</f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f>SUM(AF215:AZ215)</f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/>
      <c r="AU215" s="19"/>
      <c r="AV215" s="19">
        <v>0</v>
      </c>
      <c r="AW215" s="19">
        <v>0</v>
      </c>
      <c r="AX215" s="19">
        <v>0</v>
      </c>
      <c r="AY215" s="19"/>
      <c r="AZ215" s="19">
        <v>0</v>
      </c>
      <c r="BA215" s="19">
        <f>SUM(BB215+BF215+BI215+BK215+BN215)</f>
        <v>3930948</v>
      </c>
      <c r="BB215" s="19">
        <f>SUM(BC215:BE215)</f>
        <v>3930948</v>
      </c>
      <c r="BC215" s="23">
        <f>1603344+2327604</f>
        <v>3930948</v>
      </c>
      <c r="BD215" s="19">
        <v>0</v>
      </c>
      <c r="BE215" s="19">
        <v>0</v>
      </c>
      <c r="BF215" s="19">
        <f>SUM(BH215:BH215)</f>
        <v>0</v>
      </c>
      <c r="BG215" s="19">
        <v>0</v>
      </c>
      <c r="BH215" s="19">
        <v>0</v>
      </c>
      <c r="BI215" s="19"/>
      <c r="BJ215" s="19">
        <v>0</v>
      </c>
      <c r="BK215" s="19">
        <f t="shared" si="310"/>
        <v>0</v>
      </c>
      <c r="BL215" s="19">
        <v>0</v>
      </c>
      <c r="BM215" s="19">
        <v>0</v>
      </c>
      <c r="BN215" s="19">
        <f>SUM(BO215:BY215)</f>
        <v>0</v>
      </c>
      <c r="BO215" s="19">
        <v>0</v>
      </c>
      <c r="BP215" s="19">
        <v>0</v>
      </c>
      <c r="BQ215" s="19">
        <v>0</v>
      </c>
      <c r="BR215" s="19">
        <v>0</v>
      </c>
      <c r="BS215" s="19">
        <v>0</v>
      </c>
      <c r="BT215" s="19">
        <v>0</v>
      </c>
      <c r="BU215" s="19">
        <v>0</v>
      </c>
      <c r="BV215" s="19">
        <v>0</v>
      </c>
      <c r="BW215" s="19">
        <v>0</v>
      </c>
      <c r="BX215" s="19">
        <v>0</v>
      </c>
      <c r="BY215" s="19">
        <v>0</v>
      </c>
      <c r="BZ215" s="19">
        <f>SUM(CA215+CO215)</f>
        <v>0</v>
      </c>
      <c r="CA215" s="19">
        <f>SUM(CB215+CE215+CK215)</f>
        <v>0</v>
      </c>
      <c r="CB215" s="19">
        <f t="shared" si="311"/>
        <v>0</v>
      </c>
      <c r="CC215" s="19">
        <v>0</v>
      </c>
      <c r="CD215" s="19">
        <v>0</v>
      </c>
      <c r="CE215" s="19">
        <f>SUM(CF215:CJ215)</f>
        <v>0</v>
      </c>
      <c r="CF215" s="19">
        <v>0</v>
      </c>
      <c r="CG215" s="19">
        <v>0</v>
      </c>
      <c r="CH215" s="19">
        <v>0</v>
      </c>
      <c r="CI215" s="19">
        <v>0</v>
      </c>
      <c r="CJ215" s="19">
        <v>0</v>
      </c>
      <c r="CK215" s="19">
        <f>SUM(CL215:CN215)</f>
        <v>0</v>
      </c>
      <c r="CL215" s="19">
        <v>0</v>
      </c>
      <c r="CM215" s="19">
        <v>0</v>
      </c>
      <c r="CN215" s="19"/>
      <c r="CO215" s="19">
        <v>0</v>
      </c>
      <c r="CP215" s="75"/>
      <c r="CQ215" s="75"/>
      <c r="CR215" s="75"/>
      <c r="CS215" s="19">
        <f t="shared" si="313"/>
        <v>0</v>
      </c>
      <c r="CT215" s="19">
        <f t="shared" si="314"/>
        <v>0</v>
      </c>
      <c r="CU215" s="19">
        <v>0</v>
      </c>
      <c r="CV215" s="20">
        <v>0</v>
      </c>
      <c r="CW215" s="52"/>
    </row>
    <row r="216" spans="1:101" s="58" customFormat="1" ht="31.2" x14ac:dyDescent="0.3">
      <c r="A216" s="105" t="s">
        <v>1</v>
      </c>
      <c r="B216" s="34" t="s">
        <v>77</v>
      </c>
      <c r="C216" s="31" t="s">
        <v>448</v>
      </c>
      <c r="D216" s="19">
        <f>SUM(E216+BZ216+CS216)</f>
        <v>573343816</v>
      </c>
      <c r="E216" s="19">
        <f>SUM(F216+BA216)</f>
        <v>573343816</v>
      </c>
      <c r="F216" s="19">
        <f>SUM(G216+H216+I216+P216+S216+T216+U216+AE216+AD216)</f>
        <v>0</v>
      </c>
      <c r="G216" s="19">
        <v>0</v>
      </c>
      <c r="H216" s="19">
        <v>0</v>
      </c>
      <c r="I216" s="19">
        <f t="shared" si="307"/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f t="shared" si="308"/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f t="shared" si="573"/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f>SUM(AF216:AZ216)</f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/>
      <c r="AU216" s="19"/>
      <c r="AV216" s="19">
        <v>0</v>
      </c>
      <c r="AW216" s="19">
        <v>0</v>
      </c>
      <c r="AX216" s="19">
        <v>0</v>
      </c>
      <c r="AY216" s="19"/>
      <c r="AZ216" s="19">
        <v>0</v>
      </c>
      <c r="BA216" s="19">
        <f>SUM(BB216+BF216+BI216+BK216+BN216)</f>
        <v>573343816</v>
      </c>
      <c r="BB216" s="19">
        <f>SUM(BC216:BE216)</f>
        <v>0</v>
      </c>
      <c r="BC216" s="19"/>
      <c r="BD216" s="19">
        <v>0</v>
      </c>
      <c r="BE216" s="19">
        <v>0</v>
      </c>
      <c r="BF216" s="19">
        <f>SUM(BH216:BH216)</f>
        <v>0</v>
      </c>
      <c r="BG216" s="19">
        <v>0</v>
      </c>
      <c r="BH216" s="19">
        <v>0</v>
      </c>
      <c r="BI216" s="23">
        <f>289058721+330648638-46363543</f>
        <v>573343816</v>
      </c>
      <c r="BJ216" s="19">
        <v>0</v>
      </c>
      <c r="BK216" s="19">
        <f t="shared" si="310"/>
        <v>0</v>
      </c>
      <c r="BL216" s="19">
        <v>0</v>
      </c>
      <c r="BM216" s="19">
        <v>0</v>
      </c>
      <c r="BN216" s="19">
        <f>SUM(BO216:BY216)</f>
        <v>0</v>
      </c>
      <c r="BO216" s="19">
        <v>0</v>
      </c>
      <c r="BP216" s="19">
        <v>0</v>
      </c>
      <c r="BQ216" s="19">
        <v>0</v>
      </c>
      <c r="BR216" s="19">
        <v>0</v>
      </c>
      <c r="BS216" s="19">
        <v>0</v>
      </c>
      <c r="BT216" s="19">
        <v>0</v>
      </c>
      <c r="BU216" s="19">
        <v>0</v>
      </c>
      <c r="BV216" s="19">
        <v>0</v>
      </c>
      <c r="BW216" s="19">
        <v>0</v>
      </c>
      <c r="BX216" s="19">
        <v>0</v>
      </c>
      <c r="BY216" s="19">
        <v>0</v>
      </c>
      <c r="BZ216" s="19">
        <f>SUM(CA216+CO216)</f>
        <v>0</v>
      </c>
      <c r="CA216" s="19">
        <f>SUM(CB216+CE216+CK216)</f>
        <v>0</v>
      </c>
      <c r="CB216" s="19">
        <f t="shared" si="311"/>
        <v>0</v>
      </c>
      <c r="CC216" s="19">
        <v>0</v>
      </c>
      <c r="CD216" s="19">
        <v>0</v>
      </c>
      <c r="CE216" s="19">
        <f>SUM(CF216:CJ216)</f>
        <v>0</v>
      </c>
      <c r="CF216" s="19">
        <v>0</v>
      </c>
      <c r="CG216" s="19">
        <v>0</v>
      </c>
      <c r="CH216" s="19">
        <v>0</v>
      </c>
      <c r="CI216" s="19">
        <v>0</v>
      </c>
      <c r="CJ216" s="19">
        <v>0</v>
      </c>
      <c r="CK216" s="19">
        <f>SUM(CL216:CN216)</f>
        <v>0</v>
      </c>
      <c r="CL216" s="19">
        <v>0</v>
      </c>
      <c r="CM216" s="19">
        <v>0</v>
      </c>
      <c r="CN216" s="19"/>
      <c r="CO216" s="19">
        <v>0</v>
      </c>
      <c r="CP216" s="75"/>
      <c r="CQ216" s="75"/>
      <c r="CR216" s="75"/>
      <c r="CS216" s="19">
        <f t="shared" si="313"/>
        <v>0</v>
      </c>
      <c r="CT216" s="19">
        <f t="shared" si="314"/>
        <v>0</v>
      </c>
      <c r="CU216" s="19">
        <v>0</v>
      </c>
      <c r="CV216" s="20">
        <v>0</v>
      </c>
      <c r="CW216" s="52"/>
    </row>
    <row r="217" spans="1:101" s="58" customFormat="1" ht="15.6" x14ac:dyDescent="0.3">
      <c r="A217" s="106" t="s">
        <v>278</v>
      </c>
      <c r="B217" s="25" t="s">
        <v>1</v>
      </c>
      <c r="C217" s="26" t="s">
        <v>279</v>
      </c>
      <c r="D217" s="27">
        <f t="shared" ref="D217:AI217" si="574">SUM(D218+D220+D223+D261+D275+D277)</f>
        <v>471408408</v>
      </c>
      <c r="E217" s="27">
        <f t="shared" si="574"/>
        <v>269670549</v>
      </c>
      <c r="F217" s="27">
        <f t="shared" si="574"/>
        <v>254739539</v>
      </c>
      <c r="G217" s="27">
        <f t="shared" si="574"/>
        <v>111081123</v>
      </c>
      <c r="H217" s="27">
        <f t="shared" si="574"/>
        <v>22099457</v>
      </c>
      <c r="I217" s="27">
        <f t="shared" si="574"/>
        <v>48047924</v>
      </c>
      <c r="J217" s="27">
        <f t="shared" si="574"/>
        <v>14704083</v>
      </c>
      <c r="K217" s="27">
        <f t="shared" si="574"/>
        <v>1461033</v>
      </c>
      <c r="L217" s="27">
        <f t="shared" si="574"/>
        <v>2507182</v>
      </c>
      <c r="M217" s="27">
        <f t="shared" si="574"/>
        <v>20000</v>
      </c>
      <c r="N217" s="27">
        <f t="shared" si="574"/>
        <v>8885626</v>
      </c>
      <c r="O217" s="27">
        <f t="shared" si="574"/>
        <v>20470000</v>
      </c>
      <c r="P217" s="27">
        <f t="shared" si="574"/>
        <v>664914</v>
      </c>
      <c r="Q217" s="27">
        <f t="shared" si="574"/>
        <v>98031</v>
      </c>
      <c r="R217" s="27">
        <f t="shared" si="574"/>
        <v>566883</v>
      </c>
      <c r="S217" s="27">
        <f t="shared" si="574"/>
        <v>73517</v>
      </c>
      <c r="T217" s="27">
        <f t="shared" si="574"/>
        <v>1550370</v>
      </c>
      <c r="U217" s="27">
        <f t="shared" si="574"/>
        <v>13206159</v>
      </c>
      <c r="V217" s="27">
        <f t="shared" si="574"/>
        <v>3473587</v>
      </c>
      <c r="W217" s="27">
        <f t="shared" si="574"/>
        <v>5424228</v>
      </c>
      <c r="X217" s="27">
        <f t="shared" si="574"/>
        <v>1874678</v>
      </c>
      <c r="Y217" s="27">
        <f t="shared" si="574"/>
        <v>1345598</v>
      </c>
      <c r="Z217" s="27">
        <f t="shared" si="574"/>
        <v>754676</v>
      </c>
      <c r="AA217" s="27">
        <f t="shared" si="574"/>
        <v>137722</v>
      </c>
      <c r="AB217" s="27">
        <f t="shared" si="574"/>
        <v>0</v>
      </c>
      <c r="AC217" s="27">
        <f t="shared" si="574"/>
        <v>195670</v>
      </c>
      <c r="AD217" s="27">
        <f t="shared" si="574"/>
        <v>0</v>
      </c>
      <c r="AE217" s="27">
        <f t="shared" si="574"/>
        <v>58016075</v>
      </c>
      <c r="AF217" s="27">
        <f t="shared" si="574"/>
        <v>0</v>
      </c>
      <c r="AG217" s="27">
        <f t="shared" si="574"/>
        <v>0</v>
      </c>
      <c r="AH217" s="27">
        <f t="shared" si="574"/>
        <v>5903487</v>
      </c>
      <c r="AI217" s="27">
        <f t="shared" si="574"/>
        <v>7391671</v>
      </c>
      <c r="AJ217" s="27">
        <f t="shared" ref="AJ217:BO217" si="575">SUM(AJ218+AJ220+AJ223+AJ261+AJ275+AJ277)</f>
        <v>347041</v>
      </c>
      <c r="AK217" s="27">
        <f t="shared" si="575"/>
        <v>1149832</v>
      </c>
      <c r="AL217" s="27">
        <f t="shared" si="575"/>
        <v>5700</v>
      </c>
      <c r="AM217" s="27">
        <f t="shared" si="575"/>
        <v>324985</v>
      </c>
      <c r="AN217" s="27">
        <f t="shared" si="575"/>
        <v>2543989</v>
      </c>
      <c r="AO217" s="27">
        <f t="shared" si="575"/>
        <v>21833</v>
      </c>
      <c r="AP217" s="27">
        <f t="shared" si="575"/>
        <v>20600</v>
      </c>
      <c r="AQ217" s="27">
        <f t="shared" si="575"/>
        <v>7892843</v>
      </c>
      <c r="AR217" s="27">
        <f t="shared" si="575"/>
        <v>320288</v>
      </c>
      <c r="AS217" s="27">
        <f t="shared" si="575"/>
        <v>606080</v>
      </c>
      <c r="AT217" s="27">
        <f t="shared" si="575"/>
        <v>0</v>
      </c>
      <c r="AU217" s="27">
        <f t="shared" si="575"/>
        <v>3618</v>
      </c>
      <c r="AV217" s="27">
        <f t="shared" si="575"/>
        <v>0</v>
      </c>
      <c r="AW217" s="27">
        <f t="shared" si="575"/>
        <v>1230675</v>
      </c>
      <c r="AX217" s="27">
        <f t="shared" si="575"/>
        <v>443927</v>
      </c>
      <c r="AY217" s="27">
        <f t="shared" si="575"/>
        <v>285000</v>
      </c>
      <c r="AZ217" s="27">
        <f t="shared" si="575"/>
        <v>29524506</v>
      </c>
      <c r="BA217" s="27">
        <f t="shared" si="575"/>
        <v>14931010</v>
      </c>
      <c r="BB217" s="27">
        <f t="shared" si="575"/>
        <v>0</v>
      </c>
      <c r="BC217" s="27">
        <f t="shared" si="575"/>
        <v>0</v>
      </c>
      <c r="BD217" s="27">
        <f t="shared" si="575"/>
        <v>0</v>
      </c>
      <c r="BE217" s="27">
        <f t="shared" si="575"/>
        <v>0</v>
      </c>
      <c r="BF217" s="27">
        <f t="shared" si="575"/>
        <v>0</v>
      </c>
      <c r="BG217" s="27">
        <f t="shared" si="575"/>
        <v>0</v>
      </c>
      <c r="BH217" s="27">
        <f t="shared" si="575"/>
        <v>0</v>
      </c>
      <c r="BI217" s="27">
        <f t="shared" si="575"/>
        <v>14685577</v>
      </c>
      <c r="BJ217" s="27">
        <f t="shared" si="575"/>
        <v>509352</v>
      </c>
      <c r="BK217" s="27">
        <f t="shared" si="575"/>
        <v>0</v>
      </c>
      <c r="BL217" s="27">
        <f t="shared" si="575"/>
        <v>0</v>
      </c>
      <c r="BM217" s="27">
        <f t="shared" si="575"/>
        <v>0</v>
      </c>
      <c r="BN217" s="27">
        <f t="shared" si="575"/>
        <v>245433</v>
      </c>
      <c r="BO217" s="27">
        <f t="shared" si="575"/>
        <v>0</v>
      </c>
      <c r="BP217" s="27">
        <f t="shared" ref="BP217:CM217" si="576">SUM(BP218+BP220+BP223+BP261+BP275+BP277)</f>
        <v>0</v>
      </c>
      <c r="BQ217" s="27">
        <f t="shared" si="576"/>
        <v>0</v>
      </c>
      <c r="BR217" s="27">
        <f t="shared" si="576"/>
        <v>0</v>
      </c>
      <c r="BS217" s="27">
        <f t="shared" si="576"/>
        <v>0</v>
      </c>
      <c r="BT217" s="27">
        <f t="shared" si="576"/>
        <v>0</v>
      </c>
      <c r="BU217" s="27">
        <f t="shared" si="576"/>
        <v>0</v>
      </c>
      <c r="BV217" s="27">
        <f t="shared" si="576"/>
        <v>0</v>
      </c>
      <c r="BW217" s="27">
        <f t="shared" si="576"/>
        <v>0</v>
      </c>
      <c r="BX217" s="27">
        <f t="shared" si="576"/>
        <v>42689</v>
      </c>
      <c r="BY217" s="27">
        <f t="shared" si="576"/>
        <v>202744</v>
      </c>
      <c r="BZ217" s="27">
        <f t="shared" si="576"/>
        <v>134318474</v>
      </c>
      <c r="CA217" s="27">
        <f t="shared" si="576"/>
        <v>12095023</v>
      </c>
      <c r="CB217" s="27">
        <f t="shared" si="576"/>
        <v>10449975</v>
      </c>
      <c r="CC217" s="27">
        <f t="shared" si="576"/>
        <v>310560</v>
      </c>
      <c r="CD217" s="27">
        <f t="shared" si="576"/>
        <v>10139415</v>
      </c>
      <c r="CE217" s="27">
        <f t="shared" si="576"/>
        <v>352106</v>
      </c>
      <c r="CF217" s="27">
        <f t="shared" si="576"/>
        <v>0</v>
      </c>
      <c r="CG217" s="27">
        <f t="shared" si="576"/>
        <v>0</v>
      </c>
      <c r="CH217" s="27">
        <f t="shared" si="576"/>
        <v>0</v>
      </c>
      <c r="CI217" s="27">
        <f t="shared" si="576"/>
        <v>0</v>
      </c>
      <c r="CJ217" s="27">
        <f t="shared" si="576"/>
        <v>352106</v>
      </c>
      <c r="CK217" s="27">
        <f t="shared" si="576"/>
        <v>1292942</v>
      </c>
      <c r="CL217" s="27">
        <f t="shared" si="576"/>
        <v>300000</v>
      </c>
      <c r="CM217" s="27">
        <f t="shared" si="576"/>
        <v>992942</v>
      </c>
      <c r="CN217" s="27"/>
      <c r="CO217" s="27">
        <f>SUM(CO218+CO220+CO223+CO261+CO275+CO277)</f>
        <v>122223451</v>
      </c>
      <c r="CP217" s="27">
        <f t="shared" ref="CP217:CR217" si="577">SUM(CP218+CP220+CP223+CP261+CP275+CP277)</f>
        <v>67419385</v>
      </c>
      <c r="CQ217" s="27">
        <f t="shared" si="577"/>
        <v>67419385</v>
      </c>
      <c r="CR217" s="27">
        <f t="shared" si="577"/>
        <v>67419385</v>
      </c>
      <c r="CS217" s="27">
        <f>SUM(CS218+CS220+CS223+CS261+CS275+CS277)</f>
        <v>0</v>
      </c>
      <c r="CT217" s="27">
        <f>SUM(CT218+CT220+CT223+CT261+CT275+CT277)</f>
        <v>0</v>
      </c>
      <c r="CU217" s="27">
        <f>SUM(CU218+CU220+CU223+CU261+CU275+CU277)</f>
        <v>0</v>
      </c>
      <c r="CV217" s="60">
        <f>SUM(CV218+CV220+CV223+CV261+CV275+CV277)</f>
        <v>0</v>
      </c>
      <c r="CW217" s="57"/>
    </row>
    <row r="218" spans="1:101" ht="15.6" x14ac:dyDescent="0.3">
      <c r="A218" s="104" t="s">
        <v>280</v>
      </c>
      <c r="B218" s="16" t="s">
        <v>1</v>
      </c>
      <c r="C218" s="17" t="s">
        <v>281</v>
      </c>
      <c r="D218" s="18">
        <f>SUM(D219)</f>
        <v>18000000</v>
      </c>
      <c r="E218" s="18">
        <f t="shared" ref="E218:BT218" si="578">SUM(E219)</f>
        <v>0</v>
      </c>
      <c r="F218" s="18">
        <f t="shared" si="578"/>
        <v>0</v>
      </c>
      <c r="G218" s="18">
        <f t="shared" si="578"/>
        <v>0</v>
      </c>
      <c r="H218" s="18">
        <f t="shared" si="578"/>
        <v>0</v>
      </c>
      <c r="I218" s="18">
        <f t="shared" si="578"/>
        <v>0</v>
      </c>
      <c r="J218" s="18">
        <f t="shared" si="578"/>
        <v>0</v>
      </c>
      <c r="K218" s="18">
        <f t="shared" si="578"/>
        <v>0</v>
      </c>
      <c r="L218" s="18">
        <f t="shared" si="578"/>
        <v>0</v>
      </c>
      <c r="M218" s="18">
        <f t="shared" si="578"/>
        <v>0</v>
      </c>
      <c r="N218" s="18">
        <f t="shared" si="578"/>
        <v>0</v>
      </c>
      <c r="O218" s="18">
        <f t="shared" si="578"/>
        <v>0</v>
      </c>
      <c r="P218" s="18">
        <f t="shared" si="578"/>
        <v>0</v>
      </c>
      <c r="Q218" s="18">
        <f t="shared" si="578"/>
        <v>0</v>
      </c>
      <c r="R218" s="18">
        <f t="shared" si="578"/>
        <v>0</v>
      </c>
      <c r="S218" s="18">
        <f t="shared" si="578"/>
        <v>0</v>
      </c>
      <c r="T218" s="18">
        <f t="shared" si="578"/>
        <v>0</v>
      </c>
      <c r="U218" s="18">
        <f t="shared" si="578"/>
        <v>0</v>
      </c>
      <c r="V218" s="18">
        <f t="shared" si="578"/>
        <v>0</v>
      </c>
      <c r="W218" s="18">
        <f t="shared" si="578"/>
        <v>0</v>
      </c>
      <c r="X218" s="18">
        <f t="shared" si="578"/>
        <v>0</v>
      </c>
      <c r="Y218" s="18">
        <f t="shared" si="578"/>
        <v>0</v>
      </c>
      <c r="Z218" s="18">
        <f t="shared" si="578"/>
        <v>0</v>
      </c>
      <c r="AA218" s="18">
        <f t="shared" si="578"/>
        <v>0</v>
      </c>
      <c r="AB218" s="18">
        <f t="shared" si="578"/>
        <v>0</v>
      </c>
      <c r="AC218" s="18">
        <f t="shared" si="578"/>
        <v>0</v>
      </c>
      <c r="AD218" s="18">
        <f t="shared" si="578"/>
        <v>0</v>
      </c>
      <c r="AE218" s="18">
        <f t="shared" si="578"/>
        <v>0</v>
      </c>
      <c r="AF218" s="18">
        <f t="shared" si="578"/>
        <v>0</v>
      </c>
      <c r="AG218" s="18">
        <f t="shared" si="578"/>
        <v>0</v>
      </c>
      <c r="AH218" s="18">
        <f t="shared" si="578"/>
        <v>0</v>
      </c>
      <c r="AI218" s="18">
        <f t="shared" si="578"/>
        <v>0</v>
      </c>
      <c r="AJ218" s="18">
        <f t="shared" si="578"/>
        <v>0</v>
      </c>
      <c r="AK218" s="18">
        <f t="shared" si="578"/>
        <v>0</v>
      </c>
      <c r="AL218" s="18">
        <f t="shared" si="578"/>
        <v>0</v>
      </c>
      <c r="AM218" s="18">
        <f t="shared" si="578"/>
        <v>0</v>
      </c>
      <c r="AN218" s="18">
        <f t="shared" si="578"/>
        <v>0</v>
      </c>
      <c r="AO218" s="18">
        <f t="shared" si="578"/>
        <v>0</v>
      </c>
      <c r="AP218" s="18">
        <f t="shared" si="578"/>
        <v>0</v>
      </c>
      <c r="AQ218" s="18">
        <f t="shared" si="578"/>
        <v>0</v>
      </c>
      <c r="AR218" s="18">
        <f t="shared" si="578"/>
        <v>0</v>
      </c>
      <c r="AS218" s="18">
        <f t="shared" si="578"/>
        <v>0</v>
      </c>
      <c r="AT218" s="18"/>
      <c r="AU218" s="18"/>
      <c r="AV218" s="18">
        <f t="shared" si="578"/>
        <v>0</v>
      </c>
      <c r="AW218" s="18">
        <f t="shared" si="578"/>
        <v>0</v>
      </c>
      <c r="AX218" s="18">
        <f t="shared" si="578"/>
        <v>0</v>
      </c>
      <c r="AY218" s="18"/>
      <c r="AZ218" s="18">
        <f t="shared" si="578"/>
        <v>0</v>
      </c>
      <c r="BA218" s="18">
        <f t="shared" si="578"/>
        <v>0</v>
      </c>
      <c r="BB218" s="18">
        <f t="shared" si="578"/>
        <v>0</v>
      </c>
      <c r="BC218" s="18">
        <f t="shared" si="578"/>
        <v>0</v>
      </c>
      <c r="BD218" s="18">
        <f t="shared" si="578"/>
        <v>0</v>
      </c>
      <c r="BE218" s="18">
        <f t="shared" si="578"/>
        <v>0</v>
      </c>
      <c r="BF218" s="18">
        <f t="shared" si="578"/>
        <v>0</v>
      </c>
      <c r="BG218" s="18">
        <f t="shared" si="578"/>
        <v>0</v>
      </c>
      <c r="BH218" s="18">
        <f t="shared" si="578"/>
        <v>0</v>
      </c>
      <c r="BI218" s="18">
        <f t="shared" si="578"/>
        <v>0</v>
      </c>
      <c r="BJ218" s="18">
        <f t="shared" si="578"/>
        <v>0</v>
      </c>
      <c r="BK218" s="18">
        <f t="shared" si="578"/>
        <v>0</v>
      </c>
      <c r="BL218" s="18">
        <f t="shared" si="578"/>
        <v>0</v>
      </c>
      <c r="BM218" s="18">
        <f t="shared" si="578"/>
        <v>0</v>
      </c>
      <c r="BN218" s="18">
        <f t="shared" si="578"/>
        <v>0</v>
      </c>
      <c r="BO218" s="18">
        <f t="shared" si="578"/>
        <v>0</v>
      </c>
      <c r="BP218" s="18">
        <f t="shared" si="578"/>
        <v>0</v>
      </c>
      <c r="BQ218" s="18">
        <f t="shared" si="578"/>
        <v>0</v>
      </c>
      <c r="BR218" s="18">
        <f t="shared" si="578"/>
        <v>0</v>
      </c>
      <c r="BS218" s="18">
        <f t="shared" si="578"/>
        <v>0</v>
      </c>
      <c r="BT218" s="18">
        <f t="shared" si="578"/>
        <v>0</v>
      </c>
      <c r="BU218" s="18">
        <f t="shared" ref="BU218:CV218" si="579">SUM(BU219)</f>
        <v>0</v>
      </c>
      <c r="BV218" s="18">
        <f t="shared" si="579"/>
        <v>0</v>
      </c>
      <c r="BW218" s="18">
        <f t="shared" si="579"/>
        <v>0</v>
      </c>
      <c r="BX218" s="18">
        <f t="shared" si="579"/>
        <v>0</v>
      </c>
      <c r="BY218" s="18">
        <f t="shared" si="579"/>
        <v>0</v>
      </c>
      <c r="BZ218" s="18">
        <f t="shared" si="579"/>
        <v>18000000</v>
      </c>
      <c r="CA218" s="18">
        <f t="shared" si="579"/>
        <v>0</v>
      </c>
      <c r="CB218" s="18">
        <f t="shared" si="579"/>
        <v>0</v>
      </c>
      <c r="CC218" s="18">
        <f t="shared" si="579"/>
        <v>0</v>
      </c>
      <c r="CD218" s="18">
        <f t="shared" si="579"/>
        <v>0</v>
      </c>
      <c r="CE218" s="18">
        <f t="shared" si="579"/>
        <v>0</v>
      </c>
      <c r="CF218" s="18">
        <f t="shared" si="579"/>
        <v>0</v>
      </c>
      <c r="CG218" s="18">
        <f t="shared" si="579"/>
        <v>0</v>
      </c>
      <c r="CH218" s="18">
        <f t="shared" si="579"/>
        <v>0</v>
      </c>
      <c r="CI218" s="18">
        <f t="shared" si="579"/>
        <v>0</v>
      </c>
      <c r="CJ218" s="18">
        <f t="shared" si="579"/>
        <v>0</v>
      </c>
      <c r="CK218" s="18">
        <f t="shared" si="579"/>
        <v>0</v>
      </c>
      <c r="CL218" s="18">
        <f t="shared" si="579"/>
        <v>0</v>
      </c>
      <c r="CM218" s="18">
        <f t="shared" si="579"/>
        <v>0</v>
      </c>
      <c r="CN218" s="18"/>
      <c r="CO218" s="18">
        <f t="shared" si="579"/>
        <v>18000000</v>
      </c>
      <c r="CP218" s="74"/>
      <c r="CQ218" s="74"/>
      <c r="CR218" s="74"/>
      <c r="CS218" s="18">
        <f t="shared" si="579"/>
        <v>0</v>
      </c>
      <c r="CT218" s="18">
        <f t="shared" si="579"/>
        <v>0</v>
      </c>
      <c r="CU218" s="18">
        <f t="shared" si="579"/>
        <v>0</v>
      </c>
      <c r="CV218" s="46">
        <f t="shared" si="579"/>
        <v>0</v>
      </c>
      <c r="CW218" s="57"/>
    </row>
    <row r="219" spans="1:101" s="58" customFormat="1" ht="15.6" x14ac:dyDescent="0.3">
      <c r="A219" s="105" t="s">
        <v>1</v>
      </c>
      <c r="B219" s="21" t="s">
        <v>282</v>
      </c>
      <c r="C219" s="22" t="s">
        <v>281</v>
      </c>
      <c r="D219" s="19">
        <f>SUM(E219+BZ219+CS219)</f>
        <v>18000000</v>
      </c>
      <c r="E219" s="19">
        <f>SUM(F219+BA219)</f>
        <v>0</v>
      </c>
      <c r="F219" s="19">
        <f>SUM(G219+H219+I219+P219+S219+T219+U219+AE219+AD219)</f>
        <v>0</v>
      </c>
      <c r="G219" s="19">
        <v>0</v>
      </c>
      <c r="H219" s="19">
        <v>0</v>
      </c>
      <c r="I219" s="19">
        <f t="shared" si="307"/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f t="shared" si="308"/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f t="shared" ref="U219" si="580">SUM(V219:AC219)</f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f>SUM(AF219:AZ219)</f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/>
      <c r="AU219" s="19"/>
      <c r="AV219" s="19">
        <v>0</v>
      </c>
      <c r="AW219" s="19">
        <v>0</v>
      </c>
      <c r="AX219" s="19">
        <v>0</v>
      </c>
      <c r="AY219" s="19"/>
      <c r="AZ219" s="19">
        <v>0</v>
      </c>
      <c r="BA219" s="19">
        <f>SUM(BB219+BF219+BI219+BK219+BN219)</f>
        <v>0</v>
      </c>
      <c r="BB219" s="19">
        <f>SUM(BC219:BE219)</f>
        <v>0</v>
      </c>
      <c r="BC219" s="19">
        <v>0</v>
      </c>
      <c r="BD219" s="19">
        <v>0</v>
      </c>
      <c r="BE219" s="19">
        <v>0</v>
      </c>
      <c r="BF219" s="19">
        <f>SUM(BH219:BH219)</f>
        <v>0</v>
      </c>
      <c r="BG219" s="19">
        <v>0</v>
      </c>
      <c r="BH219" s="19">
        <v>0</v>
      </c>
      <c r="BI219" s="19">
        <v>0</v>
      </c>
      <c r="BJ219" s="19">
        <v>0</v>
      </c>
      <c r="BK219" s="19">
        <f t="shared" si="310"/>
        <v>0</v>
      </c>
      <c r="BL219" s="19">
        <v>0</v>
      </c>
      <c r="BM219" s="19">
        <v>0</v>
      </c>
      <c r="BN219" s="19">
        <f>SUM(BO219:BY219)</f>
        <v>0</v>
      </c>
      <c r="BO219" s="19">
        <v>0</v>
      </c>
      <c r="BP219" s="19">
        <v>0</v>
      </c>
      <c r="BQ219" s="19">
        <v>0</v>
      </c>
      <c r="BR219" s="19">
        <v>0</v>
      </c>
      <c r="BS219" s="19">
        <v>0</v>
      </c>
      <c r="BT219" s="19">
        <v>0</v>
      </c>
      <c r="BU219" s="19">
        <v>0</v>
      </c>
      <c r="BV219" s="19">
        <v>0</v>
      </c>
      <c r="BW219" s="19">
        <v>0</v>
      </c>
      <c r="BX219" s="19">
        <v>0</v>
      </c>
      <c r="BY219" s="19">
        <v>0</v>
      </c>
      <c r="BZ219" s="19">
        <f>SUM(CA219+CO219)</f>
        <v>18000000</v>
      </c>
      <c r="CA219" s="19">
        <f>SUM(CB219+CE219+CK219)</f>
        <v>0</v>
      </c>
      <c r="CB219" s="19">
        <f t="shared" si="311"/>
        <v>0</v>
      </c>
      <c r="CC219" s="19">
        <v>0</v>
      </c>
      <c r="CD219" s="19">
        <v>0</v>
      </c>
      <c r="CE219" s="19">
        <f>SUM(CF219:CJ219)</f>
        <v>0</v>
      </c>
      <c r="CF219" s="19">
        <v>0</v>
      </c>
      <c r="CG219" s="19">
        <v>0</v>
      </c>
      <c r="CH219" s="19">
        <v>0</v>
      </c>
      <c r="CI219" s="19">
        <v>0</v>
      </c>
      <c r="CJ219" s="19">
        <v>0</v>
      </c>
      <c r="CK219" s="19">
        <f>SUM(CL219:CN219)</f>
        <v>0</v>
      </c>
      <c r="CL219" s="19">
        <v>0</v>
      </c>
      <c r="CM219" s="19">
        <v>0</v>
      </c>
      <c r="CN219" s="19"/>
      <c r="CO219" s="19">
        <v>18000000</v>
      </c>
      <c r="CP219" s="75"/>
      <c r="CQ219" s="75"/>
      <c r="CR219" s="75"/>
      <c r="CS219" s="19">
        <f t="shared" si="313"/>
        <v>0</v>
      </c>
      <c r="CT219" s="19">
        <f t="shared" si="314"/>
        <v>0</v>
      </c>
      <c r="CU219" s="19">
        <v>0</v>
      </c>
      <c r="CV219" s="20">
        <v>0</v>
      </c>
      <c r="CW219" s="52"/>
    </row>
    <row r="220" spans="1:101" ht="15.6" x14ac:dyDescent="0.3">
      <c r="A220" s="104" t="s">
        <v>283</v>
      </c>
      <c r="B220" s="16" t="s">
        <v>1</v>
      </c>
      <c r="C220" s="17" t="s">
        <v>284</v>
      </c>
      <c r="D220" s="18">
        <f>SUM(D222:D222)+D221</f>
        <v>13990982</v>
      </c>
      <c r="E220" s="18">
        <f t="shared" ref="E220:BP220" si="581">SUM(E222:E222)+E221</f>
        <v>13990982</v>
      </c>
      <c r="F220" s="18">
        <f t="shared" si="581"/>
        <v>13987148</v>
      </c>
      <c r="G220" s="18">
        <f t="shared" si="581"/>
        <v>1100522</v>
      </c>
      <c r="H220" s="18">
        <f t="shared" si="581"/>
        <v>267614</v>
      </c>
      <c r="I220" s="18">
        <f t="shared" si="581"/>
        <v>124768</v>
      </c>
      <c r="J220" s="18">
        <f t="shared" si="581"/>
        <v>0</v>
      </c>
      <c r="K220" s="18">
        <f t="shared" si="581"/>
        <v>0</v>
      </c>
      <c r="L220" s="18">
        <f t="shared" si="581"/>
        <v>0</v>
      </c>
      <c r="M220" s="18">
        <f t="shared" si="581"/>
        <v>0</v>
      </c>
      <c r="N220" s="18">
        <f t="shared" si="581"/>
        <v>64183</v>
      </c>
      <c r="O220" s="18">
        <f t="shared" si="581"/>
        <v>60585</v>
      </c>
      <c r="P220" s="18">
        <f t="shared" si="581"/>
        <v>0</v>
      </c>
      <c r="Q220" s="18">
        <f t="shared" si="581"/>
        <v>0</v>
      </c>
      <c r="R220" s="18">
        <f t="shared" si="581"/>
        <v>0</v>
      </c>
      <c r="S220" s="18">
        <f t="shared" si="581"/>
        <v>0</v>
      </c>
      <c r="T220" s="18">
        <f t="shared" si="581"/>
        <v>20039</v>
      </c>
      <c r="U220" s="18">
        <f t="shared" si="581"/>
        <v>47590</v>
      </c>
      <c r="V220" s="18">
        <f t="shared" si="581"/>
        <v>0</v>
      </c>
      <c r="W220" s="18">
        <f t="shared" si="581"/>
        <v>32299</v>
      </c>
      <c r="X220" s="18">
        <f t="shared" si="581"/>
        <v>13354</v>
      </c>
      <c r="Y220" s="18">
        <f t="shared" si="581"/>
        <v>1937</v>
      </c>
      <c r="Z220" s="18">
        <f t="shared" si="581"/>
        <v>0</v>
      </c>
      <c r="AA220" s="18">
        <f t="shared" si="581"/>
        <v>0</v>
      </c>
      <c r="AB220" s="18">
        <f t="shared" si="581"/>
        <v>0</v>
      </c>
      <c r="AC220" s="18">
        <f t="shared" si="581"/>
        <v>0</v>
      </c>
      <c r="AD220" s="18">
        <f t="shared" si="581"/>
        <v>0</v>
      </c>
      <c r="AE220" s="18">
        <f t="shared" si="581"/>
        <v>12426615</v>
      </c>
      <c r="AF220" s="18">
        <f t="shared" si="581"/>
        <v>0</v>
      </c>
      <c r="AG220" s="18">
        <f t="shared" si="581"/>
        <v>0</v>
      </c>
      <c r="AH220" s="18">
        <f t="shared" si="581"/>
        <v>20000</v>
      </c>
      <c r="AI220" s="18">
        <f t="shared" si="581"/>
        <v>0</v>
      </c>
      <c r="AJ220" s="18">
        <f t="shared" si="581"/>
        <v>0</v>
      </c>
      <c r="AK220" s="18">
        <f t="shared" si="581"/>
        <v>569</v>
      </c>
      <c r="AL220" s="18">
        <f t="shared" si="581"/>
        <v>0</v>
      </c>
      <c r="AM220" s="18">
        <f t="shared" si="581"/>
        <v>0</v>
      </c>
      <c r="AN220" s="18">
        <f t="shared" si="581"/>
        <v>0</v>
      </c>
      <c r="AO220" s="18">
        <f t="shared" si="581"/>
        <v>6833</v>
      </c>
      <c r="AP220" s="18">
        <f t="shared" si="581"/>
        <v>0</v>
      </c>
      <c r="AQ220" s="18">
        <f t="shared" si="581"/>
        <v>0</v>
      </c>
      <c r="AR220" s="18">
        <f t="shared" si="581"/>
        <v>105288</v>
      </c>
      <c r="AS220" s="18">
        <f t="shared" si="581"/>
        <v>1611</v>
      </c>
      <c r="AT220" s="18">
        <f t="shared" si="581"/>
        <v>0</v>
      </c>
      <c r="AU220" s="18">
        <f t="shared" si="581"/>
        <v>0</v>
      </c>
      <c r="AV220" s="18">
        <f t="shared" si="581"/>
        <v>0</v>
      </c>
      <c r="AW220" s="18">
        <f t="shared" si="581"/>
        <v>0</v>
      </c>
      <c r="AX220" s="18">
        <f t="shared" si="581"/>
        <v>12000</v>
      </c>
      <c r="AY220" s="18">
        <f t="shared" si="581"/>
        <v>185000</v>
      </c>
      <c r="AZ220" s="18">
        <f t="shared" si="581"/>
        <v>12095314</v>
      </c>
      <c r="BA220" s="18">
        <f t="shared" si="581"/>
        <v>3834</v>
      </c>
      <c r="BB220" s="18">
        <f t="shared" si="581"/>
        <v>0</v>
      </c>
      <c r="BC220" s="18">
        <f t="shared" si="581"/>
        <v>0</v>
      </c>
      <c r="BD220" s="18">
        <f t="shared" si="581"/>
        <v>0</v>
      </c>
      <c r="BE220" s="18">
        <f t="shared" si="581"/>
        <v>0</v>
      </c>
      <c r="BF220" s="18">
        <f t="shared" si="581"/>
        <v>0</v>
      </c>
      <c r="BG220" s="18">
        <f t="shared" si="581"/>
        <v>0</v>
      </c>
      <c r="BH220" s="18">
        <f t="shared" si="581"/>
        <v>0</v>
      </c>
      <c r="BI220" s="18">
        <f t="shared" si="581"/>
        <v>0</v>
      </c>
      <c r="BJ220" s="18">
        <f t="shared" si="581"/>
        <v>0</v>
      </c>
      <c r="BK220" s="18">
        <f t="shared" si="581"/>
        <v>0</v>
      </c>
      <c r="BL220" s="18">
        <f t="shared" si="581"/>
        <v>0</v>
      </c>
      <c r="BM220" s="18">
        <f t="shared" si="581"/>
        <v>0</v>
      </c>
      <c r="BN220" s="18">
        <f t="shared" si="581"/>
        <v>3834</v>
      </c>
      <c r="BO220" s="18">
        <f t="shared" si="581"/>
        <v>0</v>
      </c>
      <c r="BP220" s="18">
        <f t="shared" si="581"/>
        <v>0</v>
      </c>
      <c r="BQ220" s="18">
        <f t="shared" ref="BQ220:CO220" si="582">SUM(BQ222:BQ222)+BQ221</f>
        <v>0</v>
      </c>
      <c r="BR220" s="18">
        <f t="shared" si="582"/>
        <v>0</v>
      </c>
      <c r="BS220" s="18">
        <f t="shared" si="582"/>
        <v>0</v>
      </c>
      <c r="BT220" s="18">
        <f t="shared" si="582"/>
        <v>0</v>
      </c>
      <c r="BU220" s="18">
        <f t="shared" si="582"/>
        <v>0</v>
      </c>
      <c r="BV220" s="18">
        <f t="shared" si="582"/>
        <v>0</v>
      </c>
      <c r="BW220" s="18">
        <f t="shared" si="582"/>
        <v>0</v>
      </c>
      <c r="BX220" s="18">
        <f t="shared" si="582"/>
        <v>3834</v>
      </c>
      <c r="BY220" s="18">
        <f t="shared" si="582"/>
        <v>0</v>
      </c>
      <c r="BZ220" s="18">
        <f t="shared" si="582"/>
        <v>0</v>
      </c>
      <c r="CA220" s="18">
        <f t="shared" si="582"/>
        <v>0</v>
      </c>
      <c r="CB220" s="18">
        <f t="shared" si="582"/>
        <v>0</v>
      </c>
      <c r="CC220" s="18">
        <f t="shared" si="582"/>
        <v>0</v>
      </c>
      <c r="CD220" s="18">
        <f t="shared" si="582"/>
        <v>0</v>
      </c>
      <c r="CE220" s="18">
        <f t="shared" si="582"/>
        <v>0</v>
      </c>
      <c r="CF220" s="18">
        <f t="shared" si="582"/>
        <v>0</v>
      </c>
      <c r="CG220" s="18">
        <f t="shared" si="582"/>
        <v>0</v>
      </c>
      <c r="CH220" s="18">
        <f t="shared" si="582"/>
        <v>0</v>
      </c>
      <c r="CI220" s="18">
        <f t="shared" si="582"/>
        <v>0</v>
      </c>
      <c r="CJ220" s="18">
        <f t="shared" si="582"/>
        <v>0</v>
      </c>
      <c r="CK220" s="18">
        <f t="shared" si="582"/>
        <v>0</v>
      </c>
      <c r="CL220" s="18">
        <f t="shared" si="582"/>
        <v>0</v>
      </c>
      <c r="CM220" s="18">
        <f t="shared" si="582"/>
        <v>0</v>
      </c>
      <c r="CN220" s="18">
        <f t="shared" si="582"/>
        <v>0</v>
      </c>
      <c r="CO220" s="18">
        <f t="shared" si="582"/>
        <v>0</v>
      </c>
      <c r="CP220" s="74"/>
      <c r="CQ220" s="74"/>
      <c r="CR220" s="74"/>
      <c r="CS220" s="18">
        <f t="shared" ref="CS220:CV220" si="583">SUM(CS222:CS222)</f>
        <v>0</v>
      </c>
      <c r="CT220" s="18">
        <f t="shared" si="583"/>
        <v>0</v>
      </c>
      <c r="CU220" s="18">
        <f t="shared" si="583"/>
        <v>0</v>
      </c>
      <c r="CV220" s="46">
        <f t="shared" si="583"/>
        <v>0</v>
      </c>
      <c r="CW220" s="57"/>
    </row>
    <row r="221" spans="1:101" s="52" customFormat="1" ht="15.6" x14ac:dyDescent="0.3">
      <c r="A221" s="105"/>
      <c r="B221" s="21" t="s">
        <v>285</v>
      </c>
      <c r="C221" s="22" t="s">
        <v>546</v>
      </c>
      <c r="D221" s="19">
        <f>SUM(E221+BZ221+CS221)</f>
        <v>12080496</v>
      </c>
      <c r="E221" s="39">
        <f>SUM(F221+BA221)</f>
        <v>12080496</v>
      </c>
      <c r="F221" s="39">
        <f>SUM(G221+H221+I221+P221+S221+T221+U221+AE221+AD221)</f>
        <v>12080496</v>
      </c>
      <c r="G221" s="19"/>
      <c r="H221" s="19"/>
      <c r="I221" s="39">
        <f t="shared" ref="I221:I281" si="584">SUM(J221:O221)</f>
        <v>0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39">
        <f>SUM(AF221:AZ221)</f>
        <v>12080496</v>
      </c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>
        <v>12080496</v>
      </c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75"/>
      <c r="CQ221" s="75"/>
      <c r="CR221" s="75"/>
      <c r="CS221" s="19"/>
      <c r="CT221" s="19"/>
      <c r="CU221" s="19"/>
      <c r="CV221" s="20"/>
    </row>
    <row r="222" spans="1:101" s="58" customFormat="1" ht="15.6" x14ac:dyDescent="0.3">
      <c r="A222" s="108" t="s">
        <v>1</v>
      </c>
      <c r="B222" s="36" t="s">
        <v>285</v>
      </c>
      <c r="C222" s="37" t="s">
        <v>286</v>
      </c>
      <c r="D222" s="39">
        <f>SUM(E222+BZ222+CS222)</f>
        <v>1910486</v>
      </c>
      <c r="E222" s="39">
        <f>SUM(F222+BA222)</f>
        <v>1910486</v>
      </c>
      <c r="F222" s="39">
        <f>SUM(G222+H222+I222+P222+S222+T222+U222+AE222+AD222)</f>
        <v>1906652</v>
      </c>
      <c r="G222" s="35">
        <v>1100522</v>
      </c>
      <c r="H222" s="35">
        <v>267614</v>
      </c>
      <c r="I222" s="39">
        <f t="shared" si="584"/>
        <v>124768</v>
      </c>
      <c r="J222" s="39">
        <v>0</v>
      </c>
      <c r="K222" s="39">
        <v>0</v>
      </c>
      <c r="L222" s="39">
        <v>0</v>
      </c>
      <c r="M222" s="39">
        <v>0</v>
      </c>
      <c r="N222" s="35">
        <v>64183</v>
      </c>
      <c r="O222" s="35">
        <v>60585</v>
      </c>
      <c r="P222" s="39">
        <f t="shared" ref="P222:P281" si="585">SUM(Q222:R222)</f>
        <v>0</v>
      </c>
      <c r="Q222" s="39">
        <v>0</v>
      </c>
      <c r="R222" s="35"/>
      <c r="S222" s="35">
        <v>0</v>
      </c>
      <c r="T222" s="35">
        <v>20039</v>
      </c>
      <c r="U222" s="39">
        <f t="shared" ref="U222" si="586">SUM(V222:AC222)</f>
        <v>47590</v>
      </c>
      <c r="V222" s="35"/>
      <c r="W222" s="35">
        <v>32299</v>
      </c>
      <c r="X222" s="35">
        <v>13354</v>
      </c>
      <c r="Y222" s="35">
        <v>1937</v>
      </c>
      <c r="Z222" s="35"/>
      <c r="AA222" s="35"/>
      <c r="AB222" s="35"/>
      <c r="AC222" s="35"/>
      <c r="AD222" s="35">
        <v>0</v>
      </c>
      <c r="AE222" s="39">
        <f>SUM(AF222:AZ222)</f>
        <v>346119</v>
      </c>
      <c r="AF222" s="39">
        <v>0</v>
      </c>
      <c r="AG222" s="39">
        <v>0</v>
      </c>
      <c r="AH222" s="35">
        <v>20000</v>
      </c>
      <c r="AI222" s="35">
        <v>0</v>
      </c>
      <c r="AJ222" s="35">
        <v>0</v>
      </c>
      <c r="AK222" s="35">
        <v>569</v>
      </c>
      <c r="AL222" s="35">
        <v>0</v>
      </c>
      <c r="AM222" s="35">
        <v>0</v>
      </c>
      <c r="AN222" s="35">
        <v>0</v>
      </c>
      <c r="AO222" s="35">
        <v>6833</v>
      </c>
      <c r="AP222" s="35">
        <v>0</v>
      </c>
      <c r="AQ222" s="35">
        <v>0</v>
      </c>
      <c r="AR222" s="35">
        <v>105288</v>
      </c>
      <c r="AS222" s="35">
        <v>1611</v>
      </c>
      <c r="AT222" s="35">
        <v>0</v>
      </c>
      <c r="AU222" s="35">
        <v>0</v>
      </c>
      <c r="AV222" s="35">
        <v>0</v>
      </c>
      <c r="AW222" s="35">
        <v>0</v>
      </c>
      <c r="AX222" s="35">
        <v>12000</v>
      </c>
      <c r="AY222" s="35">
        <v>185000</v>
      </c>
      <c r="AZ222" s="35">
        <v>14818</v>
      </c>
      <c r="BA222" s="39">
        <f>SUM(BB222+BF222+BI222+BK222+BN222)</f>
        <v>3834</v>
      </c>
      <c r="BB222" s="39">
        <f>SUM(BC222:BE222)</f>
        <v>0</v>
      </c>
      <c r="BC222" s="39">
        <v>0</v>
      </c>
      <c r="BD222" s="39">
        <v>0</v>
      </c>
      <c r="BE222" s="39">
        <v>0</v>
      </c>
      <c r="BF222" s="39">
        <f>SUM(BH222:BH222)</f>
        <v>0</v>
      </c>
      <c r="BG222" s="39">
        <v>0</v>
      </c>
      <c r="BH222" s="39">
        <v>0</v>
      </c>
      <c r="BI222" s="39">
        <v>0</v>
      </c>
      <c r="BJ222" s="39">
        <v>0</v>
      </c>
      <c r="BK222" s="39">
        <f t="shared" ref="BK222:BK281" si="587">SUM(BL222)</f>
        <v>0</v>
      </c>
      <c r="BL222" s="39">
        <v>0</v>
      </c>
      <c r="BM222" s="39">
        <v>0</v>
      </c>
      <c r="BN222" s="39">
        <f>SUM(BO222:BY222)</f>
        <v>3834</v>
      </c>
      <c r="BO222" s="39">
        <v>0</v>
      </c>
      <c r="BP222" s="39">
        <v>0</v>
      </c>
      <c r="BQ222" s="39">
        <v>0</v>
      </c>
      <c r="BR222" s="39">
        <v>0</v>
      </c>
      <c r="BS222" s="39">
        <v>0</v>
      </c>
      <c r="BT222" s="39">
        <v>0</v>
      </c>
      <c r="BU222" s="39">
        <v>0</v>
      </c>
      <c r="BV222" s="39">
        <v>0</v>
      </c>
      <c r="BW222" s="39">
        <v>0</v>
      </c>
      <c r="BX222" s="39">
        <v>3834</v>
      </c>
      <c r="BY222" s="39">
        <v>0</v>
      </c>
      <c r="BZ222" s="39">
        <f>SUM(CA222+CO222)</f>
        <v>0</v>
      </c>
      <c r="CA222" s="39">
        <f>SUM(CB222+CE222+CK222)</f>
        <v>0</v>
      </c>
      <c r="CB222" s="39">
        <f t="shared" ref="CB222:CB281" si="588">SUM(CC222:CD222)</f>
        <v>0</v>
      </c>
      <c r="CC222" s="39">
        <v>0</v>
      </c>
      <c r="CD222" s="35"/>
      <c r="CE222" s="39">
        <f>SUM(CF222:CJ222)</f>
        <v>0</v>
      </c>
      <c r="CF222" s="39">
        <v>0</v>
      </c>
      <c r="CG222" s="39">
        <v>0</v>
      </c>
      <c r="CH222" s="39">
        <v>0</v>
      </c>
      <c r="CI222" s="39">
        <v>0</v>
      </c>
      <c r="CJ222" s="39">
        <v>0</v>
      </c>
      <c r="CK222" s="39">
        <f>SUM(CL222:CN222)</f>
        <v>0</v>
      </c>
      <c r="CL222" s="39">
        <v>0</v>
      </c>
      <c r="CM222" s="39"/>
      <c r="CN222" s="39"/>
      <c r="CO222" s="39">
        <v>0</v>
      </c>
      <c r="CP222" s="75"/>
      <c r="CQ222" s="75"/>
      <c r="CR222" s="75"/>
      <c r="CS222" s="39">
        <f t="shared" ref="CS222:CS281" si="589">SUM(CT222)</f>
        <v>0</v>
      </c>
      <c r="CT222" s="39">
        <f t="shared" ref="CT222:CT281" si="590">SUM(CU222:CV222)</f>
        <v>0</v>
      </c>
      <c r="CU222" s="39">
        <v>0</v>
      </c>
      <c r="CV222" s="41">
        <v>0</v>
      </c>
      <c r="CW222" s="52"/>
    </row>
    <row r="223" spans="1:101" ht="31.2" x14ac:dyDescent="0.3">
      <c r="A223" s="104" t="s">
        <v>287</v>
      </c>
      <c r="B223" s="16" t="s">
        <v>1</v>
      </c>
      <c r="C223" s="17" t="s">
        <v>561</v>
      </c>
      <c r="D223" s="18">
        <f>SUM(D224:D236)</f>
        <v>329878207</v>
      </c>
      <c r="E223" s="18">
        <f t="shared" ref="E223:AI223" si="591">SUM(E224:E236)</f>
        <v>250363799</v>
      </c>
      <c r="F223" s="18">
        <f t="shared" si="591"/>
        <v>238790924</v>
      </c>
      <c r="G223" s="18">
        <f t="shared" si="591"/>
        <v>109980601</v>
      </c>
      <c r="H223" s="18">
        <f t="shared" si="591"/>
        <v>21831843</v>
      </c>
      <c r="I223" s="18">
        <f t="shared" si="591"/>
        <v>47923156</v>
      </c>
      <c r="J223" s="18">
        <f t="shared" si="591"/>
        <v>14704083</v>
      </c>
      <c r="K223" s="18">
        <f t="shared" si="591"/>
        <v>1461033</v>
      </c>
      <c r="L223" s="18">
        <f t="shared" si="591"/>
        <v>2507182</v>
      </c>
      <c r="M223" s="18">
        <f t="shared" si="591"/>
        <v>20000</v>
      </c>
      <c r="N223" s="18">
        <f t="shared" si="591"/>
        <v>8821443</v>
      </c>
      <c r="O223" s="18">
        <f t="shared" si="591"/>
        <v>20409415</v>
      </c>
      <c r="P223" s="18">
        <f t="shared" si="591"/>
        <v>664914</v>
      </c>
      <c r="Q223" s="18">
        <f t="shared" si="591"/>
        <v>98031</v>
      </c>
      <c r="R223" s="18">
        <f t="shared" si="591"/>
        <v>566883</v>
      </c>
      <c r="S223" s="18">
        <f t="shared" si="591"/>
        <v>73517</v>
      </c>
      <c r="T223" s="18">
        <f t="shared" si="591"/>
        <v>1530331</v>
      </c>
      <c r="U223" s="18">
        <f t="shared" si="591"/>
        <v>13158569</v>
      </c>
      <c r="V223" s="18">
        <f t="shared" si="591"/>
        <v>3473587</v>
      </c>
      <c r="W223" s="18">
        <f t="shared" si="591"/>
        <v>5391929</v>
      </c>
      <c r="X223" s="18">
        <f t="shared" si="591"/>
        <v>1861324</v>
      </c>
      <c r="Y223" s="18">
        <f t="shared" si="591"/>
        <v>1343661</v>
      </c>
      <c r="Z223" s="18">
        <f t="shared" si="591"/>
        <v>754676</v>
      </c>
      <c r="AA223" s="18">
        <f t="shared" si="591"/>
        <v>137722</v>
      </c>
      <c r="AB223" s="18">
        <f t="shared" si="591"/>
        <v>0</v>
      </c>
      <c r="AC223" s="18">
        <f t="shared" si="591"/>
        <v>195670</v>
      </c>
      <c r="AD223" s="18">
        <f t="shared" si="591"/>
        <v>0</v>
      </c>
      <c r="AE223" s="18">
        <f t="shared" si="591"/>
        <v>43627993</v>
      </c>
      <c r="AF223" s="18">
        <f t="shared" si="591"/>
        <v>0</v>
      </c>
      <c r="AG223" s="18">
        <f t="shared" si="591"/>
        <v>0</v>
      </c>
      <c r="AH223" s="18">
        <f t="shared" si="591"/>
        <v>5883487</v>
      </c>
      <c r="AI223" s="18">
        <f t="shared" si="591"/>
        <v>7391671</v>
      </c>
      <c r="AJ223" s="18">
        <f t="shared" ref="AJ223:BO223" si="592">SUM(AJ224:AJ236)</f>
        <v>347041</v>
      </c>
      <c r="AK223" s="18">
        <f t="shared" si="592"/>
        <v>1149263</v>
      </c>
      <c r="AL223" s="18">
        <f t="shared" si="592"/>
        <v>5700</v>
      </c>
      <c r="AM223" s="18">
        <f t="shared" si="592"/>
        <v>324985</v>
      </c>
      <c r="AN223" s="18">
        <f t="shared" si="592"/>
        <v>2543989</v>
      </c>
      <c r="AO223" s="18">
        <f t="shared" si="592"/>
        <v>15000</v>
      </c>
      <c r="AP223" s="18">
        <f t="shared" si="592"/>
        <v>20600</v>
      </c>
      <c r="AQ223" s="18">
        <f t="shared" si="592"/>
        <v>7892843</v>
      </c>
      <c r="AR223" s="18">
        <f t="shared" si="592"/>
        <v>215000</v>
      </c>
      <c r="AS223" s="18">
        <f t="shared" si="592"/>
        <v>604469</v>
      </c>
      <c r="AT223" s="18">
        <f t="shared" si="592"/>
        <v>0</v>
      </c>
      <c r="AU223" s="18">
        <f t="shared" si="592"/>
        <v>3618</v>
      </c>
      <c r="AV223" s="18">
        <f t="shared" si="592"/>
        <v>0</v>
      </c>
      <c r="AW223" s="18">
        <f t="shared" si="592"/>
        <v>1230675</v>
      </c>
      <c r="AX223" s="18">
        <f t="shared" si="592"/>
        <v>431927</v>
      </c>
      <c r="AY223" s="18">
        <f t="shared" si="592"/>
        <v>100000</v>
      </c>
      <c r="AZ223" s="18">
        <f t="shared" si="592"/>
        <v>15467725</v>
      </c>
      <c r="BA223" s="18">
        <f t="shared" si="592"/>
        <v>11572875</v>
      </c>
      <c r="BB223" s="18">
        <f t="shared" si="592"/>
        <v>0</v>
      </c>
      <c r="BC223" s="18">
        <f t="shared" si="592"/>
        <v>0</v>
      </c>
      <c r="BD223" s="18">
        <f t="shared" si="592"/>
        <v>0</v>
      </c>
      <c r="BE223" s="18">
        <f t="shared" si="592"/>
        <v>0</v>
      </c>
      <c r="BF223" s="18">
        <f t="shared" si="592"/>
        <v>0</v>
      </c>
      <c r="BG223" s="18">
        <f t="shared" si="592"/>
        <v>0</v>
      </c>
      <c r="BH223" s="18">
        <f t="shared" si="592"/>
        <v>0</v>
      </c>
      <c r="BI223" s="18">
        <f t="shared" si="592"/>
        <v>11331276</v>
      </c>
      <c r="BJ223" s="18">
        <f t="shared" si="592"/>
        <v>509352</v>
      </c>
      <c r="BK223" s="18">
        <f t="shared" si="592"/>
        <v>0</v>
      </c>
      <c r="BL223" s="18">
        <f t="shared" si="592"/>
        <v>0</v>
      </c>
      <c r="BM223" s="18">
        <f t="shared" si="592"/>
        <v>0</v>
      </c>
      <c r="BN223" s="18">
        <f t="shared" si="592"/>
        <v>241599</v>
      </c>
      <c r="BO223" s="18">
        <f t="shared" si="592"/>
        <v>0</v>
      </c>
      <c r="BP223" s="18">
        <f t="shared" ref="BP223:CS223" si="593">SUM(BP224:BP236)</f>
        <v>0</v>
      </c>
      <c r="BQ223" s="18">
        <f t="shared" si="593"/>
        <v>0</v>
      </c>
      <c r="BR223" s="18">
        <f t="shared" si="593"/>
        <v>0</v>
      </c>
      <c r="BS223" s="18">
        <f t="shared" si="593"/>
        <v>0</v>
      </c>
      <c r="BT223" s="18">
        <f t="shared" si="593"/>
        <v>0</v>
      </c>
      <c r="BU223" s="18">
        <f t="shared" si="593"/>
        <v>0</v>
      </c>
      <c r="BV223" s="18">
        <f t="shared" si="593"/>
        <v>0</v>
      </c>
      <c r="BW223" s="18">
        <f t="shared" si="593"/>
        <v>0</v>
      </c>
      <c r="BX223" s="18">
        <f t="shared" si="593"/>
        <v>38855</v>
      </c>
      <c r="BY223" s="18">
        <f t="shared" si="593"/>
        <v>202744</v>
      </c>
      <c r="BZ223" s="18">
        <f t="shared" si="593"/>
        <v>12095023</v>
      </c>
      <c r="CA223" s="18">
        <f t="shared" si="593"/>
        <v>12095023</v>
      </c>
      <c r="CB223" s="18">
        <f t="shared" si="593"/>
        <v>10449975</v>
      </c>
      <c r="CC223" s="18">
        <f t="shared" si="593"/>
        <v>310560</v>
      </c>
      <c r="CD223" s="18">
        <f t="shared" si="593"/>
        <v>10139415</v>
      </c>
      <c r="CE223" s="18">
        <f t="shared" si="593"/>
        <v>352106</v>
      </c>
      <c r="CF223" s="18">
        <f t="shared" si="593"/>
        <v>0</v>
      </c>
      <c r="CG223" s="18">
        <f t="shared" si="593"/>
        <v>0</v>
      </c>
      <c r="CH223" s="18">
        <f t="shared" si="593"/>
        <v>0</v>
      </c>
      <c r="CI223" s="18">
        <f t="shared" si="593"/>
        <v>0</v>
      </c>
      <c r="CJ223" s="18">
        <f t="shared" si="593"/>
        <v>352106</v>
      </c>
      <c r="CK223" s="18">
        <f t="shared" si="593"/>
        <v>1292942</v>
      </c>
      <c r="CL223" s="18">
        <f t="shared" si="593"/>
        <v>300000</v>
      </c>
      <c r="CM223" s="18">
        <f t="shared" si="593"/>
        <v>992942</v>
      </c>
      <c r="CN223" s="18">
        <f t="shared" si="593"/>
        <v>0</v>
      </c>
      <c r="CO223" s="18">
        <f t="shared" si="593"/>
        <v>0</v>
      </c>
      <c r="CP223" s="74">
        <f t="shared" si="593"/>
        <v>67419385</v>
      </c>
      <c r="CQ223" s="74">
        <f t="shared" si="593"/>
        <v>67419385</v>
      </c>
      <c r="CR223" s="74">
        <f t="shared" si="593"/>
        <v>67419385</v>
      </c>
      <c r="CS223" s="18">
        <f t="shared" si="593"/>
        <v>0</v>
      </c>
      <c r="CT223" s="18">
        <f>SUM(CT224:CT236)</f>
        <v>0</v>
      </c>
      <c r="CU223" s="18">
        <f>SUM(CU224:CU236)</f>
        <v>0</v>
      </c>
      <c r="CV223" s="46">
        <f>SUM(CV224:CV236)</f>
        <v>0</v>
      </c>
      <c r="CW223" s="57"/>
    </row>
    <row r="224" spans="1:101" ht="15.6" x14ac:dyDescent="0.3">
      <c r="A224" s="105" t="s">
        <v>1</v>
      </c>
      <c r="B224" s="21" t="s">
        <v>45</v>
      </c>
      <c r="C224" s="22" t="s">
        <v>288</v>
      </c>
      <c r="D224" s="19">
        <f>SUM(E224+BZ224+CS224)</f>
        <v>7500000</v>
      </c>
      <c r="E224" s="19">
        <f t="shared" ref="E224:E235" si="594">SUM(F224+BA224)</f>
        <v>7500000</v>
      </c>
      <c r="F224" s="19">
        <f t="shared" ref="F224:F235" si="595">SUM(G224+H224+I224+P224+S224+T224+U224+AE224+AD224)</f>
        <v>7500000</v>
      </c>
      <c r="G224" s="19">
        <v>0</v>
      </c>
      <c r="H224" s="19">
        <v>0</v>
      </c>
      <c r="I224" s="19">
        <f t="shared" si="584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585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ref="U224:U235" si="596">SUM(V224:AC224)</f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f t="shared" ref="AE224:AE235" si="597">SUM(AF224:AZ224)</f>
        <v>7500000</v>
      </c>
      <c r="AF224" s="19">
        <v>0</v>
      </c>
      <c r="AG224" s="19">
        <v>0</v>
      </c>
      <c r="AH224" s="19">
        <v>0</v>
      </c>
      <c r="AI224" s="19">
        <v>0</v>
      </c>
      <c r="AJ224" s="23">
        <v>0</v>
      </c>
      <c r="AK224" s="23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23">
        <v>7500000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24">
        <v>0</v>
      </c>
      <c r="BA224" s="19">
        <f>SUM(BB224+BF224+BI224+BK224+BN224)</f>
        <v>0</v>
      </c>
      <c r="BB224" s="19">
        <f t="shared" ref="BB224:BB235" si="598">SUM(BC224:BE224)</f>
        <v>0</v>
      </c>
      <c r="BC224" s="19">
        <v>0</v>
      </c>
      <c r="BD224" s="19">
        <v>0</v>
      </c>
      <c r="BE224" s="19">
        <v>0</v>
      </c>
      <c r="BF224" s="19">
        <f t="shared" ref="BF224:BF235" si="599">SUM(BH224:BH224)</f>
        <v>0</v>
      </c>
      <c r="BG224" s="19">
        <v>0</v>
      </c>
      <c r="BH224" s="19">
        <v>0</v>
      </c>
      <c r="BI224" s="19">
        <v>0</v>
      </c>
      <c r="BJ224" s="19">
        <v>0</v>
      </c>
      <c r="BK224" s="19">
        <f t="shared" si="587"/>
        <v>0</v>
      </c>
      <c r="BL224" s="19">
        <v>0</v>
      </c>
      <c r="BM224" s="19">
        <v>0</v>
      </c>
      <c r="BN224" s="19">
        <f t="shared" ref="BN224:BN235" si="600">SUM(BO224:BY224)</f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f t="shared" ref="BZ224:BZ235" si="601">SUM(CA224+CO224)</f>
        <v>0</v>
      </c>
      <c r="CA224" s="19">
        <f t="shared" ref="CA224:CA235" si="602">SUM(CB224+CE224+CK224)</f>
        <v>0</v>
      </c>
      <c r="CB224" s="19">
        <f t="shared" si="588"/>
        <v>0</v>
      </c>
      <c r="CC224" s="19">
        <v>0</v>
      </c>
      <c r="CD224" s="19">
        <v>0</v>
      </c>
      <c r="CE224" s="19">
        <f t="shared" ref="CE224:CE235" si="603">SUM(CF224:CJ224)</f>
        <v>0</v>
      </c>
      <c r="CF224" s="19"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f t="shared" ref="CK224:CK235" si="604">SUM(CL224:CN224)</f>
        <v>0</v>
      </c>
      <c r="CL224" s="19">
        <v>0</v>
      </c>
      <c r="CM224" s="19">
        <v>0</v>
      </c>
      <c r="CN224" s="19"/>
      <c r="CO224" s="19">
        <v>0</v>
      </c>
      <c r="CP224" s="75"/>
      <c r="CQ224" s="75"/>
      <c r="CR224" s="75"/>
      <c r="CS224" s="19">
        <f t="shared" si="589"/>
        <v>0</v>
      </c>
      <c r="CT224" s="19">
        <f t="shared" si="590"/>
        <v>0</v>
      </c>
      <c r="CU224" s="19">
        <v>0</v>
      </c>
      <c r="CV224" s="20">
        <v>0</v>
      </c>
      <c r="CW224" s="52"/>
    </row>
    <row r="225" spans="1:101" s="79" customFormat="1" ht="31.2" x14ac:dyDescent="0.3">
      <c r="A225" s="105" t="s">
        <v>1</v>
      </c>
      <c r="B225" s="36" t="s">
        <v>54</v>
      </c>
      <c r="C225" s="37" t="s">
        <v>462</v>
      </c>
      <c r="D225" s="19">
        <f>SUM(E225+BZ225+CS225)</f>
        <v>1084210</v>
      </c>
      <c r="E225" s="19">
        <f t="shared" si="594"/>
        <v>1084210</v>
      </c>
      <c r="F225" s="19">
        <f>SUM(G225+H225+I225+P225+S225+T225+U225+AE225+AD225)</f>
        <v>1084210</v>
      </c>
      <c r="G225" s="19">
        <v>0</v>
      </c>
      <c r="H225" s="19">
        <v>0</v>
      </c>
      <c r="I225" s="19">
        <f>SUM(J225:O225)</f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f>32507-32507</f>
        <v>0</v>
      </c>
      <c r="P225" s="19">
        <f>SUM(Q225:R225)</f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f>SUM(V225:AC225)</f>
        <v>0</v>
      </c>
      <c r="V225" s="19">
        <v>0</v>
      </c>
      <c r="W225" s="19">
        <v>0</v>
      </c>
      <c r="X225" s="19">
        <v>0</v>
      </c>
      <c r="Y225" s="19">
        <v>0</v>
      </c>
      <c r="Z225" s="19">
        <v>0</v>
      </c>
      <c r="AA225" s="19">
        <v>0</v>
      </c>
      <c r="AB225" s="19">
        <v>0</v>
      </c>
      <c r="AC225" s="19">
        <v>0</v>
      </c>
      <c r="AD225" s="19">
        <v>0</v>
      </c>
      <c r="AE225" s="19">
        <f t="shared" si="597"/>
        <v>1084210</v>
      </c>
      <c r="AF225" s="19">
        <v>0</v>
      </c>
      <c r="AG225" s="19">
        <v>0</v>
      </c>
      <c r="AH225" s="19">
        <v>0</v>
      </c>
      <c r="AI225" s="19">
        <v>0</v>
      </c>
      <c r="AJ225" s="24"/>
      <c r="AK225" s="24"/>
      <c r="AL225" s="19"/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24">
        <v>1084210</v>
      </c>
      <c r="BA225" s="19"/>
      <c r="BB225" s="19">
        <f>SUM(BC225:BE225)</f>
        <v>0</v>
      </c>
      <c r="BC225" s="19">
        <v>0</v>
      </c>
      <c r="BD225" s="19">
        <v>0</v>
      </c>
      <c r="BE225" s="19">
        <v>0</v>
      </c>
      <c r="BF225" s="19">
        <f>SUM(BH225:BH225)</f>
        <v>0</v>
      </c>
      <c r="BG225" s="19">
        <v>0</v>
      </c>
      <c r="BH225" s="19">
        <v>0</v>
      </c>
      <c r="BI225" s="19"/>
      <c r="BJ225" s="19">
        <v>0</v>
      </c>
      <c r="BK225" s="19">
        <f>SUM(BL225)</f>
        <v>0</v>
      </c>
      <c r="BL225" s="19">
        <v>0</v>
      </c>
      <c r="BM225" s="19">
        <v>0</v>
      </c>
      <c r="BN225" s="19">
        <f t="shared" si="600"/>
        <v>0</v>
      </c>
      <c r="BO225" s="19">
        <v>0</v>
      </c>
      <c r="BP225" s="19">
        <v>0</v>
      </c>
      <c r="BQ225" s="19">
        <v>0</v>
      </c>
      <c r="BR225" s="19">
        <v>0</v>
      </c>
      <c r="BS225" s="19">
        <v>0</v>
      </c>
      <c r="BT225" s="19">
        <v>0</v>
      </c>
      <c r="BU225" s="19">
        <v>0</v>
      </c>
      <c r="BV225" s="19">
        <v>0</v>
      </c>
      <c r="BW225" s="19">
        <v>0</v>
      </c>
      <c r="BX225" s="19">
        <v>0</v>
      </c>
      <c r="BY225" s="19">
        <v>0</v>
      </c>
      <c r="BZ225" s="19">
        <f t="shared" si="601"/>
        <v>0</v>
      </c>
      <c r="CA225" s="19">
        <f t="shared" si="602"/>
        <v>0</v>
      </c>
      <c r="CB225" s="19">
        <f>SUM(CC225:CD225)</f>
        <v>0</v>
      </c>
      <c r="CC225" s="19">
        <v>0</v>
      </c>
      <c r="CD225" s="19">
        <v>0</v>
      </c>
      <c r="CE225" s="19">
        <f t="shared" si="603"/>
        <v>0</v>
      </c>
      <c r="CF225" s="19">
        <v>0</v>
      </c>
      <c r="CG225" s="19">
        <v>0</v>
      </c>
      <c r="CH225" s="19">
        <v>0</v>
      </c>
      <c r="CI225" s="19">
        <v>0</v>
      </c>
      <c r="CJ225" s="19">
        <v>0</v>
      </c>
      <c r="CK225" s="19">
        <f t="shared" si="604"/>
        <v>0</v>
      </c>
      <c r="CL225" s="19">
        <v>0</v>
      </c>
      <c r="CM225" s="19">
        <v>0</v>
      </c>
      <c r="CN225" s="19"/>
      <c r="CO225" s="19">
        <v>0</v>
      </c>
      <c r="CP225" s="75"/>
      <c r="CQ225" s="75"/>
      <c r="CR225" s="75"/>
      <c r="CS225" s="19">
        <f>SUM(CT225)</f>
        <v>0</v>
      </c>
      <c r="CT225" s="19">
        <f>SUM(CU225:CV225)</f>
        <v>0</v>
      </c>
      <c r="CU225" s="19">
        <v>0</v>
      </c>
      <c r="CV225" s="20">
        <v>0</v>
      </c>
      <c r="CW225" s="52"/>
    </row>
    <row r="226" spans="1:101" ht="15.6" x14ac:dyDescent="0.3">
      <c r="A226" s="107" t="s">
        <v>1</v>
      </c>
      <c r="B226" s="72" t="s">
        <v>54</v>
      </c>
      <c r="C226" s="73" t="s">
        <v>601</v>
      </c>
      <c r="D226" s="75">
        <f>SUM(E226+BZ226+CS226+CP226)</f>
        <v>67419385</v>
      </c>
      <c r="E226" s="75">
        <f t="shared" ref="E226" si="605">SUM(F226+BA226)</f>
        <v>0</v>
      </c>
      <c r="F226" s="75">
        <f>SUM(G226+H226+I226+P226+S226+T226+U226+AE226+AD226)</f>
        <v>0</v>
      </c>
      <c r="G226" s="75">
        <v>0</v>
      </c>
      <c r="H226" s="75">
        <v>0</v>
      </c>
      <c r="I226" s="75">
        <f>SUM(J226:O226)</f>
        <v>0</v>
      </c>
      <c r="J226" s="75">
        <v>0</v>
      </c>
      <c r="K226" s="75">
        <v>0</v>
      </c>
      <c r="L226" s="75">
        <v>0</v>
      </c>
      <c r="M226" s="75">
        <v>0</v>
      </c>
      <c r="N226" s="75">
        <v>0</v>
      </c>
      <c r="O226" s="75">
        <v>0</v>
      </c>
      <c r="P226" s="75">
        <f>SUM(Q226:R226)</f>
        <v>0</v>
      </c>
      <c r="Q226" s="75">
        <v>0</v>
      </c>
      <c r="R226" s="75">
        <v>0</v>
      </c>
      <c r="S226" s="75">
        <v>0</v>
      </c>
      <c r="T226" s="75">
        <v>0</v>
      </c>
      <c r="U226" s="75">
        <f>SUM(V226:AC226)</f>
        <v>0</v>
      </c>
      <c r="V226" s="75">
        <v>0</v>
      </c>
      <c r="W226" s="75">
        <v>0</v>
      </c>
      <c r="X226" s="75">
        <v>0</v>
      </c>
      <c r="Y226" s="75">
        <v>0</v>
      </c>
      <c r="Z226" s="75">
        <v>0</v>
      </c>
      <c r="AA226" s="75">
        <v>0</v>
      </c>
      <c r="AB226" s="75">
        <v>0</v>
      </c>
      <c r="AC226" s="75">
        <v>0</v>
      </c>
      <c r="AD226" s="75">
        <v>0</v>
      </c>
      <c r="AE226" s="75">
        <f t="shared" si="597"/>
        <v>0</v>
      </c>
      <c r="AF226" s="75">
        <v>0</v>
      </c>
      <c r="AG226" s="75">
        <v>0</v>
      </c>
      <c r="AH226" s="75">
        <v>0</v>
      </c>
      <c r="AI226" s="75">
        <v>0</v>
      </c>
      <c r="AJ226" s="76">
        <v>0</v>
      </c>
      <c r="AK226" s="76">
        <v>0</v>
      </c>
      <c r="AL226" s="75">
        <v>0</v>
      </c>
      <c r="AM226" s="75">
        <v>0</v>
      </c>
      <c r="AN226" s="75">
        <v>0</v>
      </c>
      <c r="AO226" s="75">
        <v>0</v>
      </c>
      <c r="AP226" s="75">
        <v>0</v>
      </c>
      <c r="AQ226" s="75">
        <v>0</v>
      </c>
      <c r="AR226" s="75">
        <v>0</v>
      </c>
      <c r="AS226" s="75">
        <v>0</v>
      </c>
      <c r="AT226" s="75">
        <v>0</v>
      </c>
      <c r="AU226" s="75">
        <v>0</v>
      </c>
      <c r="AV226" s="75">
        <v>0</v>
      </c>
      <c r="AW226" s="75">
        <v>0</v>
      </c>
      <c r="AX226" s="75">
        <v>0</v>
      </c>
      <c r="AY226" s="75">
        <v>0</v>
      </c>
      <c r="AZ226" s="77"/>
      <c r="BA226" s="75">
        <f t="shared" ref="BA226:BA231" si="606">SUM(BB226+BF226+BI226+BK226+BN226)</f>
        <v>0</v>
      </c>
      <c r="BB226" s="75">
        <f>SUM(BC226:BE226)</f>
        <v>0</v>
      </c>
      <c r="BC226" s="75">
        <v>0</v>
      </c>
      <c r="BD226" s="75">
        <v>0</v>
      </c>
      <c r="BE226" s="75">
        <v>0</v>
      </c>
      <c r="BF226" s="75">
        <f>SUM(BH226:BH226)</f>
        <v>0</v>
      </c>
      <c r="BG226" s="75">
        <v>0</v>
      </c>
      <c r="BH226" s="75">
        <v>0</v>
      </c>
      <c r="BI226" s="75">
        <v>0</v>
      </c>
      <c r="BJ226" s="75">
        <v>0</v>
      </c>
      <c r="BK226" s="75">
        <f>SUM(BL226)</f>
        <v>0</v>
      </c>
      <c r="BL226" s="75">
        <v>0</v>
      </c>
      <c r="BM226" s="75">
        <v>0</v>
      </c>
      <c r="BN226" s="75">
        <f>SUM(BO226:BY226)</f>
        <v>0</v>
      </c>
      <c r="BO226" s="75">
        <v>0</v>
      </c>
      <c r="BP226" s="75">
        <v>0</v>
      </c>
      <c r="BQ226" s="75">
        <v>0</v>
      </c>
      <c r="BR226" s="75">
        <v>0</v>
      </c>
      <c r="BS226" s="75">
        <v>0</v>
      </c>
      <c r="BT226" s="75">
        <v>0</v>
      </c>
      <c r="BU226" s="75">
        <v>0</v>
      </c>
      <c r="BV226" s="75">
        <v>0</v>
      </c>
      <c r="BW226" s="75">
        <v>0</v>
      </c>
      <c r="BX226" s="75">
        <v>0</v>
      </c>
      <c r="BY226" s="75">
        <v>0</v>
      </c>
      <c r="BZ226" s="75">
        <f t="shared" si="601"/>
        <v>0</v>
      </c>
      <c r="CA226" s="75">
        <f t="shared" si="602"/>
        <v>0</v>
      </c>
      <c r="CB226" s="75">
        <f>SUM(CC226:CD226)</f>
        <v>0</v>
      </c>
      <c r="CC226" s="75">
        <v>0</v>
      </c>
      <c r="CD226" s="75"/>
      <c r="CE226" s="75">
        <f t="shared" si="603"/>
        <v>0</v>
      </c>
      <c r="CF226" s="75">
        <v>0</v>
      </c>
      <c r="CG226" s="75">
        <v>0</v>
      </c>
      <c r="CH226" s="75">
        <v>0</v>
      </c>
      <c r="CI226" s="75">
        <v>0</v>
      </c>
      <c r="CJ226" s="75">
        <v>0</v>
      </c>
      <c r="CK226" s="75">
        <f t="shared" si="604"/>
        <v>0</v>
      </c>
      <c r="CL226" s="75">
        <v>0</v>
      </c>
      <c r="CM226" s="75">
        <v>0</v>
      </c>
      <c r="CN226" s="75"/>
      <c r="CO226" s="75">
        <v>0</v>
      </c>
      <c r="CP226" s="75">
        <f>CQ226</f>
        <v>67419385</v>
      </c>
      <c r="CQ226" s="75">
        <f>CR226</f>
        <v>67419385</v>
      </c>
      <c r="CR226" s="75">
        <f>89420122+7805971-29806708</f>
        <v>67419385</v>
      </c>
      <c r="CS226" s="75">
        <f>SUM(CT226)</f>
        <v>0</v>
      </c>
      <c r="CT226" s="75">
        <f>SUM(CU226:CV226)</f>
        <v>0</v>
      </c>
      <c r="CU226" s="75">
        <v>0</v>
      </c>
      <c r="CV226" s="78">
        <v>0</v>
      </c>
      <c r="CW226" s="79"/>
    </row>
    <row r="227" spans="1:101" s="79" customFormat="1" ht="31.2" x14ac:dyDescent="0.3">
      <c r="A227" s="108"/>
      <c r="B227" s="42" t="s">
        <v>56</v>
      </c>
      <c r="C227" s="43" t="s">
        <v>450</v>
      </c>
      <c r="D227" s="39">
        <f t="shared" ref="D227:D235" si="607">SUM(E227+BZ227+CS227)</f>
        <v>71412</v>
      </c>
      <c r="E227" s="39">
        <f t="shared" si="594"/>
        <v>71412</v>
      </c>
      <c r="F227" s="39">
        <f t="shared" si="595"/>
        <v>71412</v>
      </c>
      <c r="G227" s="39">
        <v>0</v>
      </c>
      <c r="H227" s="39">
        <v>0</v>
      </c>
      <c r="I227" s="39">
        <f t="shared" ref="I227" si="608">SUM(J227:O227)</f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ref="P227" si="609">SUM(Q227:R227)</f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f t="shared" si="596"/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v>0</v>
      </c>
      <c r="AE227" s="39">
        <f t="shared" si="597"/>
        <v>71412</v>
      </c>
      <c r="AF227" s="40"/>
      <c r="AG227" s="40"/>
      <c r="AH227" s="39">
        <v>0</v>
      </c>
      <c r="AI227" s="39">
        <v>0</v>
      </c>
      <c r="AJ227" s="35">
        <v>71412</v>
      </c>
      <c r="AK227" s="35">
        <v>0</v>
      </c>
      <c r="AL227" s="39">
        <v>0</v>
      </c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0</v>
      </c>
      <c r="AS227" s="39">
        <v>0</v>
      </c>
      <c r="AT227" s="39">
        <v>0</v>
      </c>
      <c r="AU227" s="39">
        <v>0</v>
      </c>
      <c r="AV227" s="39">
        <v>0</v>
      </c>
      <c r="AW227" s="39">
        <v>0</v>
      </c>
      <c r="AX227" s="39">
        <v>0</v>
      </c>
      <c r="AY227" s="39">
        <v>0</v>
      </c>
      <c r="AZ227" s="39"/>
      <c r="BA227" s="39">
        <f t="shared" si="606"/>
        <v>0</v>
      </c>
      <c r="BB227" s="39">
        <f t="shared" si="598"/>
        <v>0</v>
      </c>
      <c r="BC227" s="39">
        <v>0</v>
      </c>
      <c r="BD227" s="39">
        <v>0</v>
      </c>
      <c r="BE227" s="39">
        <v>0</v>
      </c>
      <c r="BF227" s="39">
        <f t="shared" si="599"/>
        <v>0</v>
      </c>
      <c r="BG227" s="39">
        <v>0</v>
      </c>
      <c r="BH227" s="39">
        <v>0</v>
      </c>
      <c r="BI227" s="39">
        <v>0</v>
      </c>
      <c r="BJ227" s="39">
        <v>0</v>
      </c>
      <c r="BK227" s="39">
        <f t="shared" si="587"/>
        <v>0</v>
      </c>
      <c r="BL227" s="39">
        <v>0</v>
      </c>
      <c r="BM227" s="39">
        <v>0</v>
      </c>
      <c r="BN227" s="39">
        <f t="shared" si="600"/>
        <v>0</v>
      </c>
      <c r="BO227" s="39">
        <v>0</v>
      </c>
      <c r="BP227" s="39"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f t="shared" si="601"/>
        <v>0</v>
      </c>
      <c r="CA227" s="39">
        <f t="shared" si="602"/>
        <v>0</v>
      </c>
      <c r="CB227" s="39">
        <f t="shared" ref="CB227" si="610">SUM(CC227:CD227)</f>
        <v>0</v>
      </c>
      <c r="CC227" s="39">
        <v>0</v>
      </c>
      <c r="CD227" s="39">
        <v>0</v>
      </c>
      <c r="CE227" s="19">
        <f t="shared" si="603"/>
        <v>0</v>
      </c>
      <c r="CF227" s="39">
        <v>0</v>
      </c>
      <c r="CG227" s="39">
        <v>0</v>
      </c>
      <c r="CH227" s="39">
        <v>0</v>
      </c>
      <c r="CI227" s="39">
        <v>0</v>
      </c>
      <c r="CJ227" s="39">
        <v>0</v>
      </c>
      <c r="CK227" s="39">
        <f t="shared" si="604"/>
        <v>0</v>
      </c>
      <c r="CL227" s="39">
        <v>0</v>
      </c>
      <c r="CM227" s="39">
        <v>0</v>
      </c>
      <c r="CN227" s="39"/>
      <c r="CO227" s="39">
        <v>0</v>
      </c>
      <c r="CP227" s="75"/>
      <c r="CQ227" s="75"/>
      <c r="CR227" s="75"/>
      <c r="CS227" s="39">
        <f t="shared" si="589"/>
        <v>0</v>
      </c>
      <c r="CT227" s="39">
        <f t="shared" si="590"/>
        <v>0</v>
      </c>
      <c r="CU227" s="39">
        <v>0</v>
      </c>
      <c r="CV227" s="41">
        <v>0</v>
      </c>
      <c r="CW227" s="52"/>
    </row>
    <row r="228" spans="1:101" ht="46.8" x14ac:dyDescent="0.3">
      <c r="A228" s="107"/>
      <c r="B228" s="98">
        <v>113</v>
      </c>
      <c r="C228" s="99" t="s">
        <v>502</v>
      </c>
      <c r="D228" s="75">
        <f t="shared" si="607"/>
        <v>4684345</v>
      </c>
      <c r="E228" s="75">
        <f t="shared" si="594"/>
        <v>3038395</v>
      </c>
      <c r="F228" s="75">
        <f t="shared" ref="F228" si="611">SUM(G228+H228+I228+P228+S228+T228+U228+AE228+AD228)</f>
        <v>3038395</v>
      </c>
      <c r="G228" s="75">
        <v>0</v>
      </c>
      <c r="H228" s="75">
        <v>0</v>
      </c>
      <c r="I228" s="75">
        <f t="shared" ref="I228" si="612">SUM(J228:O228)</f>
        <v>0</v>
      </c>
      <c r="J228" s="76">
        <v>0</v>
      </c>
      <c r="K228" s="76">
        <v>0</v>
      </c>
      <c r="L228" s="76">
        <v>0</v>
      </c>
      <c r="M228" s="76">
        <v>0</v>
      </c>
      <c r="N228" s="76">
        <v>0</v>
      </c>
      <c r="O228" s="76"/>
      <c r="P228" s="75">
        <f t="shared" ref="P228" si="613">SUM(Q228:R228)</f>
        <v>0</v>
      </c>
      <c r="Q228" s="75">
        <v>0</v>
      </c>
      <c r="R228" s="75">
        <v>0</v>
      </c>
      <c r="S228" s="75">
        <v>0</v>
      </c>
      <c r="T228" s="75">
        <v>0</v>
      </c>
      <c r="U228" s="75">
        <f>SUM(V228:AC228)</f>
        <v>0</v>
      </c>
      <c r="V228" s="75">
        <v>0</v>
      </c>
      <c r="W228" s="75">
        <v>0</v>
      </c>
      <c r="X228" s="75">
        <v>0</v>
      </c>
      <c r="Y228" s="75">
        <v>0</v>
      </c>
      <c r="Z228" s="75">
        <v>0</v>
      </c>
      <c r="AA228" s="75">
        <v>0</v>
      </c>
      <c r="AB228" s="75">
        <v>0</v>
      </c>
      <c r="AC228" s="75">
        <v>0</v>
      </c>
      <c r="AD228" s="75">
        <v>0</v>
      </c>
      <c r="AE228" s="75">
        <f t="shared" si="597"/>
        <v>3038395</v>
      </c>
      <c r="AF228" s="75">
        <v>0</v>
      </c>
      <c r="AG228" s="75">
        <v>0</v>
      </c>
      <c r="AH228" s="76">
        <f>3000000+38395</f>
        <v>3038395</v>
      </c>
      <c r="AI228" s="76">
        <v>0</v>
      </c>
      <c r="AJ228" s="76"/>
      <c r="AK228" s="76">
        <v>0</v>
      </c>
      <c r="AL228" s="76">
        <v>0</v>
      </c>
      <c r="AM228" s="76">
        <v>0</v>
      </c>
      <c r="AN228" s="76">
        <v>0</v>
      </c>
      <c r="AO228" s="76">
        <v>0</v>
      </c>
      <c r="AP228" s="76">
        <v>0</v>
      </c>
      <c r="AQ228" s="76">
        <v>0</v>
      </c>
      <c r="AR228" s="76">
        <v>0</v>
      </c>
      <c r="AS228" s="76">
        <v>0</v>
      </c>
      <c r="AT228" s="76">
        <v>0</v>
      </c>
      <c r="AU228" s="76">
        <v>0</v>
      </c>
      <c r="AV228" s="76">
        <v>0</v>
      </c>
      <c r="AW228" s="76">
        <v>0</v>
      </c>
      <c r="AX228" s="76">
        <v>0</v>
      </c>
      <c r="AY228" s="76">
        <v>0</v>
      </c>
      <c r="AZ228" s="76">
        <f>16784956-16784956</f>
        <v>0</v>
      </c>
      <c r="BA228" s="75">
        <f t="shared" si="606"/>
        <v>0</v>
      </c>
      <c r="BB228" s="75">
        <f t="shared" ref="BB228" si="614">SUM(BC228:BE228)</f>
        <v>0</v>
      </c>
      <c r="BC228" s="75">
        <v>0</v>
      </c>
      <c r="BD228" s="75">
        <v>0</v>
      </c>
      <c r="BE228" s="75">
        <v>0</v>
      </c>
      <c r="BF228" s="75">
        <f t="shared" ref="BF228" si="615">SUM(BH228:BH228)</f>
        <v>0</v>
      </c>
      <c r="BG228" s="75">
        <v>0</v>
      </c>
      <c r="BH228" s="75">
        <v>0</v>
      </c>
      <c r="BI228" s="75">
        <v>0</v>
      </c>
      <c r="BJ228" s="75">
        <v>0</v>
      </c>
      <c r="BK228" s="75">
        <f t="shared" ref="BK228" si="616">SUM(BL228)</f>
        <v>0</v>
      </c>
      <c r="BL228" s="75">
        <v>0</v>
      </c>
      <c r="BM228" s="75">
        <v>0</v>
      </c>
      <c r="BN228" s="75">
        <f t="shared" si="600"/>
        <v>0</v>
      </c>
      <c r="BO228" s="75">
        <v>0</v>
      </c>
      <c r="BP228" s="75">
        <v>0</v>
      </c>
      <c r="BQ228" s="75">
        <v>0</v>
      </c>
      <c r="BR228" s="75">
        <v>0</v>
      </c>
      <c r="BS228" s="75">
        <v>0</v>
      </c>
      <c r="BT228" s="75">
        <v>0</v>
      </c>
      <c r="BU228" s="75">
        <v>0</v>
      </c>
      <c r="BV228" s="75">
        <v>0</v>
      </c>
      <c r="BW228" s="75">
        <v>0</v>
      </c>
      <c r="BX228" s="75">
        <v>0</v>
      </c>
      <c r="BY228" s="75">
        <v>0</v>
      </c>
      <c r="BZ228" s="75">
        <f t="shared" si="601"/>
        <v>1645950</v>
      </c>
      <c r="CA228" s="75">
        <f t="shared" si="602"/>
        <v>1645950</v>
      </c>
      <c r="CB228" s="75">
        <f t="shared" ref="CB228" si="617">SUM(CC228:CD228)</f>
        <v>1645950</v>
      </c>
      <c r="CC228" s="75">
        <v>0</v>
      </c>
      <c r="CD228" s="75">
        <f>15862382-14216432</f>
        <v>1645950</v>
      </c>
      <c r="CE228" s="75">
        <f t="shared" si="603"/>
        <v>0</v>
      </c>
      <c r="CF228" s="75">
        <v>0</v>
      </c>
      <c r="CG228" s="75">
        <v>0</v>
      </c>
      <c r="CH228" s="75">
        <v>0</v>
      </c>
      <c r="CI228" s="75">
        <v>0</v>
      </c>
      <c r="CJ228" s="75">
        <v>0</v>
      </c>
      <c r="CK228" s="75">
        <f t="shared" si="604"/>
        <v>0</v>
      </c>
      <c r="CL228" s="75">
        <v>0</v>
      </c>
      <c r="CM228" s="75">
        <v>0</v>
      </c>
      <c r="CN228" s="75"/>
      <c r="CO228" s="75">
        <v>0</v>
      </c>
      <c r="CP228" s="75"/>
      <c r="CQ228" s="75"/>
      <c r="CR228" s="75"/>
      <c r="CS228" s="75">
        <f t="shared" ref="CS228" si="618">SUM(CT228)</f>
        <v>0</v>
      </c>
      <c r="CT228" s="75">
        <f t="shared" ref="CT228" si="619">SUM(CU228:CV228)</f>
        <v>0</v>
      </c>
      <c r="CU228" s="75">
        <v>0</v>
      </c>
      <c r="CV228" s="78">
        <v>0</v>
      </c>
      <c r="CW228" s="79"/>
    </row>
    <row r="229" spans="1:101" ht="31.2" x14ac:dyDescent="0.3">
      <c r="A229" s="108"/>
      <c r="B229" s="42" t="s">
        <v>60</v>
      </c>
      <c r="C229" s="43" t="s">
        <v>450</v>
      </c>
      <c r="D229" s="39">
        <f t="shared" si="607"/>
        <v>5469</v>
      </c>
      <c r="E229" s="39">
        <f t="shared" si="594"/>
        <v>5469</v>
      </c>
      <c r="F229" s="39">
        <f t="shared" si="595"/>
        <v>5469</v>
      </c>
      <c r="G229" s="39">
        <v>0</v>
      </c>
      <c r="H229" s="39">
        <v>0</v>
      </c>
      <c r="I229" s="39">
        <f t="shared" ref="I229" si="620">SUM(J229:O229)</f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9">
        <f t="shared" ref="P229" si="621">SUM(Q229:R229)</f>
        <v>0</v>
      </c>
      <c r="Q229" s="39">
        <v>0</v>
      </c>
      <c r="R229" s="39">
        <v>0</v>
      </c>
      <c r="S229" s="39">
        <v>0</v>
      </c>
      <c r="T229" s="39">
        <v>0</v>
      </c>
      <c r="U229" s="39">
        <f t="shared" si="596"/>
        <v>0</v>
      </c>
      <c r="V229" s="39">
        <v>0</v>
      </c>
      <c r="W229" s="39">
        <v>0</v>
      </c>
      <c r="X229" s="39">
        <v>0</v>
      </c>
      <c r="Y229" s="39">
        <v>0</v>
      </c>
      <c r="Z229" s="39">
        <v>0</v>
      </c>
      <c r="AA229" s="39">
        <v>0</v>
      </c>
      <c r="AB229" s="39">
        <v>0</v>
      </c>
      <c r="AC229" s="39">
        <v>0</v>
      </c>
      <c r="AD229" s="39">
        <v>0</v>
      </c>
      <c r="AE229" s="39">
        <f t="shared" si="597"/>
        <v>5469</v>
      </c>
      <c r="AF229" s="40"/>
      <c r="AG229" s="40"/>
      <c r="AH229" s="35">
        <v>0</v>
      </c>
      <c r="AI229" s="35">
        <v>0</v>
      </c>
      <c r="AJ229" s="35">
        <v>5469</v>
      </c>
      <c r="AK229" s="35"/>
      <c r="AL229" s="35">
        <v>0</v>
      </c>
      <c r="AM229" s="35">
        <v>0</v>
      </c>
      <c r="AN229" s="35">
        <v>0</v>
      </c>
      <c r="AO229" s="35">
        <v>0</v>
      </c>
      <c r="AP229" s="35">
        <v>0</v>
      </c>
      <c r="AQ229" s="35">
        <v>0</v>
      </c>
      <c r="AR229" s="35">
        <v>0</v>
      </c>
      <c r="AS229" s="35">
        <v>0</v>
      </c>
      <c r="AT229" s="35">
        <v>0</v>
      </c>
      <c r="AU229" s="35">
        <v>0</v>
      </c>
      <c r="AV229" s="35">
        <v>0</v>
      </c>
      <c r="AW229" s="35">
        <v>0</v>
      </c>
      <c r="AX229" s="35">
        <v>0</v>
      </c>
      <c r="AY229" s="35">
        <v>0</v>
      </c>
      <c r="AZ229" s="35">
        <v>0</v>
      </c>
      <c r="BA229" s="39">
        <f t="shared" si="606"/>
        <v>0</v>
      </c>
      <c r="BB229" s="39">
        <f t="shared" si="598"/>
        <v>0</v>
      </c>
      <c r="BC229" s="39">
        <v>0</v>
      </c>
      <c r="BD229" s="39">
        <v>0</v>
      </c>
      <c r="BE229" s="39">
        <v>0</v>
      </c>
      <c r="BF229" s="39">
        <f t="shared" si="599"/>
        <v>0</v>
      </c>
      <c r="BG229" s="39">
        <v>0</v>
      </c>
      <c r="BH229" s="39">
        <v>0</v>
      </c>
      <c r="BI229" s="39">
        <v>0</v>
      </c>
      <c r="BJ229" s="39">
        <v>0</v>
      </c>
      <c r="BK229" s="39">
        <f t="shared" si="587"/>
        <v>0</v>
      </c>
      <c r="BL229" s="39">
        <v>0</v>
      </c>
      <c r="BM229" s="39">
        <v>0</v>
      </c>
      <c r="BN229" s="39">
        <f t="shared" si="600"/>
        <v>0</v>
      </c>
      <c r="BO229" s="39">
        <v>0</v>
      </c>
      <c r="BP229" s="39">
        <v>0</v>
      </c>
      <c r="BQ229" s="39">
        <v>0</v>
      </c>
      <c r="BR229" s="39">
        <v>0</v>
      </c>
      <c r="BS229" s="39">
        <v>0</v>
      </c>
      <c r="BT229" s="39">
        <v>0</v>
      </c>
      <c r="BU229" s="39">
        <v>0</v>
      </c>
      <c r="BV229" s="39">
        <v>0</v>
      </c>
      <c r="BW229" s="39">
        <v>0</v>
      </c>
      <c r="BX229" s="39">
        <v>0</v>
      </c>
      <c r="BY229" s="39">
        <v>0</v>
      </c>
      <c r="BZ229" s="39">
        <f t="shared" si="601"/>
        <v>0</v>
      </c>
      <c r="CA229" s="39">
        <f t="shared" si="602"/>
        <v>0</v>
      </c>
      <c r="CB229" s="39">
        <f t="shared" ref="CB229" si="622">SUM(CC229:CD229)</f>
        <v>0</v>
      </c>
      <c r="CC229" s="39">
        <v>0</v>
      </c>
      <c r="CD229" s="39">
        <v>0</v>
      </c>
      <c r="CE229" s="19">
        <f t="shared" si="603"/>
        <v>0</v>
      </c>
      <c r="CF229" s="39">
        <v>0</v>
      </c>
      <c r="CG229" s="39">
        <v>0</v>
      </c>
      <c r="CH229" s="39">
        <v>0</v>
      </c>
      <c r="CI229" s="39">
        <v>0</v>
      </c>
      <c r="CJ229" s="39">
        <v>0</v>
      </c>
      <c r="CK229" s="39">
        <f t="shared" si="604"/>
        <v>0</v>
      </c>
      <c r="CL229" s="39">
        <v>0</v>
      </c>
      <c r="CM229" s="39">
        <v>0</v>
      </c>
      <c r="CN229" s="39"/>
      <c r="CO229" s="39">
        <v>0</v>
      </c>
      <c r="CP229" s="75"/>
      <c r="CQ229" s="75"/>
      <c r="CR229" s="75"/>
      <c r="CS229" s="39">
        <f t="shared" ref="CS229" si="623">SUM(CT229)</f>
        <v>0</v>
      </c>
      <c r="CT229" s="39">
        <f t="shared" si="590"/>
        <v>0</v>
      </c>
      <c r="CU229" s="39">
        <v>0</v>
      </c>
      <c r="CV229" s="41">
        <v>0</v>
      </c>
      <c r="CW229" s="52"/>
    </row>
    <row r="230" spans="1:101" ht="31.2" x14ac:dyDescent="0.3">
      <c r="A230" s="108"/>
      <c r="B230" s="36" t="s">
        <v>60</v>
      </c>
      <c r="C230" s="37" t="s">
        <v>451</v>
      </c>
      <c r="D230" s="39">
        <f t="shared" si="607"/>
        <v>750000</v>
      </c>
      <c r="E230" s="39">
        <f t="shared" si="594"/>
        <v>750000</v>
      </c>
      <c r="F230" s="39">
        <f t="shared" si="595"/>
        <v>750000</v>
      </c>
      <c r="G230" s="39"/>
      <c r="H230" s="39"/>
      <c r="I230" s="39">
        <f t="shared" si="584"/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9">
        <f t="shared" si="585"/>
        <v>0</v>
      </c>
      <c r="Q230" s="39"/>
      <c r="R230" s="39"/>
      <c r="S230" s="39">
        <v>0</v>
      </c>
      <c r="T230" s="39"/>
      <c r="U230" s="39">
        <f t="shared" si="596"/>
        <v>0</v>
      </c>
      <c r="V230" s="39"/>
      <c r="W230" s="39"/>
      <c r="X230" s="39"/>
      <c r="Y230" s="39"/>
      <c r="Z230" s="39"/>
      <c r="AA230" s="39">
        <v>0</v>
      </c>
      <c r="AB230" s="39">
        <v>0</v>
      </c>
      <c r="AC230" s="39"/>
      <c r="AD230" s="39"/>
      <c r="AE230" s="39">
        <f t="shared" si="597"/>
        <v>750000</v>
      </c>
      <c r="AF230" s="39"/>
      <c r="AG230" s="39"/>
      <c r="AH230" s="35"/>
      <c r="AI230" s="35"/>
      <c r="AJ230" s="35"/>
      <c r="AK230" s="35">
        <v>750000</v>
      </c>
      <c r="AL230" s="35">
        <v>0</v>
      </c>
      <c r="AM230" s="35">
        <v>0</v>
      </c>
      <c r="AN230" s="35">
        <v>0</v>
      </c>
      <c r="AO230" s="35">
        <v>0</v>
      </c>
      <c r="AP230" s="35">
        <v>0</v>
      </c>
      <c r="AQ230" s="35">
        <v>0</v>
      </c>
      <c r="AR230" s="35">
        <v>0</v>
      </c>
      <c r="AS230" s="35">
        <v>0</v>
      </c>
      <c r="AT230" s="35">
        <v>0</v>
      </c>
      <c r="AU230" s="35">
        <v>0</v>
      </c>
      <c r="AV230" s="35">
        <v>0</v>
      </c>
      <c r="AW230" s="35">
        <v>0</v>
      </c>
      <c r="AX230" s="35">
        <v>0</v>
      </c>
      <c r="AY230" s="35">
        <v>0</v>
      </c>
      <c r="AZ230" s="35">
        <v>0</v>
      </c>
      <c r="BA230" s="39">
        <f t="shared" si="606"/>
        <v>0</v>
      </c>
      <c r="BB230" s="39">
        <f t="shared" si="598"/>
        <v>0</v>
      </c>
      <c r="BC230" s="39">
        <v>0</v>
      </c>
      <c r="BD230" s="39">
        <v>0</v>
      </c>
      <c r="BE230" s="39">
        <v>0</v>
      </c>
      <c r="BF230" s="39">
        <f t="shared" si="599"/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f t="shared" si="587"/>
        <v>0</v>
      </c>
      <c r="BL230" s="39">
        <v>0</v>
      </c>
      <c r="BM230" s="39">
        <v>0</v>
      </c>
      <c r="BN230" s="39">
        <f t="shared" si="600"/>
        <v>0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/>
      <c r="BY230" s="39">
        <v>0</v>
      </c>
      <c r="BZ230" s="39">
        <f t="shared" si="601"/>
        <v>0</v>
      </c>
      <c r="CA230" s="39">
        <f t="shared" si="602"/>
        <v>0</v>
      </c>
      <c r="CB230" s="39">
        <f t="shared" si="588"/>
        <v>0</v>
      </c>
      <c r="CC230" s="39">
        <v>0</v>
      </c>
      <c r="CD230" s="39"/>
      <c r="CE230" s="19">
        <f t="shared" si="603"/>
        <v>0</v>
      </c>
      <c r="CF230" s="39"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f t="shared" si="604"/>
        <v>0</v>
      </c>
      <c r="CL230" s="39">
        <v>0</v>
      </c>
      <c r="CM230" s="39"/>
      <c r="CN230" s="39"/>
      <c r="CO230" s="39">
        <v>0</v>
      </c>
      <c r="CP230" s="75"/>
      <c r="CQ230" s="75"/>
      <c r="CR230" s="75"/>
      <c r="CS230" s="39">
        <f t="shared" ref="CS230" si="624">SUM(CT230)</f>
        <v>0</v>
      </c>
      <c r="CT230" s="39">
        <f t="shared" si="590"/>
        <v>0</v>
      </c>
      <c r="CU230" s="39">
        <v>0</v>
      </c>
      <c r="CV230" s="41">
        <v>0</v>
      </c>
      <c r="CW230" s="52"/>
    </row>
    <row r="231" spans="1:101" s="52" customFormat="1" ht="46.8" x14ac:dyDescent="0.3">
      <c r="A231" s="108"/>
      <c r="B231" s="42">
        <v>147</v>
      </c>
      <c r="C231" s="43" t="s">
        <v>614</v>
      </c>
      <c r="D231" s="39">
        <f t="shared" si="607"/>
        <v>821924</v>
      </c>
      <c r="E231" s="39">
        <f t="shared" si="594"/>
        <v>821924</v>
      </c>
      <c r="F231" s="39">
        <f t="shared" ref="F231" si="625">SUM(G231+H231+I231+P231+S231+T231+U231+AE231+AD231)</f>
        <v>0</v>
      </c>
      <c r="G231" s="39">
        <v>0</v>
      </c>
      <c r="H231" s="39">
        <v>0</v>
      </c>
      <c r="I231" s="39">
        <f t="shared" ref="I231" si="626">SUM(J231:O231)</f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/>
      <c r="P231" s="39">
        <f t="shared" ref="P231" si="627">SUM(Q231:R231)</f>
        <v>0</v>
      </c>
      <c r="Q231" s="39">
        <v>0</v>
      </c>
      <c r="R231" s="39">
        <v>0</v>
      </c>
      <c r="S231" s="39">
        <v>0</v>
      </c>
      <c r="T231" s="39">
        <v>0</v>
      </c>
      <c r="U231" s="39">
        <f t="shared" ref="U231" si="628">SUM(V231:AC231)</f>
        <v>0</v>
      </c>
      <c r="V231" s="39">
        <v>0</v>
      </c>
      <c r="W231" s="39">
        <v>0</v>
      </c>
      <c r="X231" s="39">
        <v>0</v>
      </c>
      <c r="Y231" s="39">
        <v>0</v>
      </c>
      <c r="Z231" s="39">
        <v>0</v>
      </c>
      <c r="AA231" s="39">
        <v>0</v>
      </c>
      <c r="AB231" s="39">
        <v>0</v>
      </c>
      <c r="AC231" s="39">
        <v>0</v>
      </c>
      <c r="AD231" s="39">
        <v>0</v>
      </c>
      <c r="AE231" s="39">
        <f t="shared" si="597"/>
        <v>0</v>
      </c>
      <c r="AF231" s="40"/>
      <c r="AG231" s="40"/>
      <c r="AH231" s="35">
        <v>0</v>
      </c>
      <c r="AI231" s="35">
        <v>0</v>
      </c>
      <c r="AJ231" s="35">
        <v>0</v>
      </c>
      <c r="AK231" s="35">
        <v>0</v>
      </c>
      <c r="AL231" s="35">
        <v>0</v>
      </c>
      <c r="AM231" s="35">
        <v>0</v>
      </c>
      <c r="AN231" s="35">
        <v>0</v>
      </c>
      <c r="AO231" s="35">
        <v>0</v>
      </c>
      <c r="AP231" s="35">
        <v>0</v>
      </c>
      <c r="AQ231" s="35">
        <v>0</v>
      </c>
      <c r="AR231" s="35">
        <v>0</v>
      </c>
      <c r="AS231" s="35">
        <v>0</v>
      </c>
      <c r="AT231" s="35">
        <v>0</v>
      </c>
      <c r="AU231" s="35">
        <v>0</v>
      </c>
      <c r="AV231" s="35">
        <v>0</v>
      </c>
      <c r="AW231" s="35">
        <v>0</v>
      </c>
      <c r="AX231" s="35">
        <v>0</v>
      </c>
      <c r="AY231" s="35">
        <v>0</v>
      </c>
      <c r="AZ231" s="35"/>
      <c r="BA231" s="39">
        <f t="shared" si="606"/>
        <v>821924</v>
      </c>
      <c r="BB231" s="39">
        <f t="shared" ref="BB231" si="629">SUM(BC231:BE231)</f>
        <v>0</v>
      </c>
      <c r="BC231" s="39">
        <v>0</v>
      </c>
      <c r="BD231" s="39">
        <v>0</v>
      </c>
      <c r="BE231" s="39">
        <v>0</v>
      </c>
      <c r="BF231" s="39">
        <f t="shared" ref="BF231" si="630">SUM(BH231:BH231)</f>
        <v>0</v>
      </c>
      <c r="BG231" s="39">
        <v>0</v>
      </c>
      <c r="BH231" s="39">
        <v>0</v>
      </c>
      <c r="BI231" s="39">
        <v>821924</v>
      </c>
      <c r="BJ231" s="39">
        <v>0</v>
      </c>
      <c r="BK231" s="39">
        <f t="shared" ref="BK231" si="631">SUM(BL231)</f>
        <v>0</v>
      </c>
      <c r="BL231" s="39">
        <v>0</v>
      </c>
      <c r="BM231" s="39">
        <v>0</v>
      </c>
      <c r="BN231" s="39">
        <f>SUM(BO231:BY231)</f>
        <v>0</v>
      </c>
      <c r="BO231" s="39">
        <v>0</v>
      </c>
      <c r="BP231" s="39">
        <v>0</v>
      </c>
      <c r="BQ231" s="39">
        <v>0</v>
      </c>
      <c r="BR231" s="39">
        <v>0</v>
      </c>
      <c r="BS231" s="39">
        <v>0</v>
      </c>
      <c r="BT231" s="39">
        <v>0</v>
      </c>
      <c r="BU231" s="39">
        <v>0</v>
      </c>
      <c r="BV231" s="39">
        <v>0</v>
      </c>
      <c r="BW231" s="39">
        <v>0</v>
      </c>
      <c r="BX231" s="39">
        <v>0</v>
      </c>
      <c r="BY231" s="39">
        <v>0</v>
      </c>
      <c r="BZ231" s="39">
        <f t="shared" si="601"/>
        <v>0</v>
      </c>
      <c r="CA231" s="39">
        <f t="shared" si="602"/>
        <v>0</v>
      </c>
      <c r="CB231" s="39">
        <f t="shared" ref="CB231" si="632">SUM(CC231:CD231)</f>
        <v>0</v>
      </c>
      <c r="CC231" s="39">
        <v>0</v>
      </c>
      <c r="CD231" s="39">
        <v>0</v>
      </c>
      <c r="CE231" s="19">
        <f t="shared" si="603"/>
        <v>0</v>
      </c>
      <c r="CF231" s="39">
        <v>0</v>
      </c>
      <c r="CG231" s="39">
        <v>0</v>
      </c>
      <c r="CH231" s="39">
        <v>0</v>
      </c>
      <c r="CI231" s="39">
        <v>0</v>
      </c>
      <c r="CJ231" s="39">
        <v>0</v>
      </c>
      <c r="CK231" s="39">
        <f t="shared" si="604"/>
        <v>0</v>
      </c>
      <c r="CL231" s="39">
        <v>0</v>
      </c>
      <c r="CM231" s="39">
        <v>0</v>
      </c>
      <c r="CN231" s="39"/>
      <c r="CO231" s="39">
        <v>0</v>
      </c>
      <c r="CP231" s="75"/>
      <c r="CQ231" s="75"/>
      <c r="CR231" s="75"/>
      <c r="CS231" s="39">
        <f t="shared" ref="CS231" si="633">SUM(CT231)</f>
        <v>0</v>
      </c>
      <c r="CT231" s="39">
        <f t="shared" ref="CT231" si="634">SUM(CU231:CV231)</f>
        <v>0</v>
      </c>
      <c r="CU231" s="39">
        <v>0</v>
      </c>
      <c r="CV231" s="41">
        <v>0</v>
      </c>
    </row>
    <row r="232" spans="1:101" ht="31.2" x14ac:dyDescent="0.3">
      <c r="A232" s="105" t="s">
        <v>1</v>
      </c>
      <c r="B232" s="36" t="s">
        <v>77</v>
      </c>
      <c r="C232" s="37" t="s">
        <v>341</v>
      </c>
      <c r="D232" s="19">
        <f t="shared" si="607"/>
        <v>509352</v>
      </c>
      <c r="E232" s="19">
        <f t="shared" si="594"/>
        <v>509352</v>
      </c>
      <c r="F232" s="19">
        <f t="shared" si="595"/>
        <v>0</v>
      </c>
      <c r="G232" s="19">
        <v>0</v>
      </c>
      <c r="H232" s="19">
        <v>0</v>
      </c>
      <c r="I232" s="19">
        <f t="shared" ref="I232:I233" si="635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f>32507-32507</f>
        <v>0</v>
      </c>
      <c r="P232" s="19">
        <f t="shared" si="585"/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si="596"/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f t="shared" si="597"/>
        <v>0</v>
      </c>
      <c r="AF232" s="19">
        <v>0</v>
      </c>
      <c r="AG232" s="19">
        <v>0</v>
      </c>
      <c r="AH232" s="19">
        <v>0</v>
      </c>
      <c r="AI232" s="19">
        <v>0</v>
      </c>
      <c r="AJ232" s="24"/>
      <c r="AK232" s="24"/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24">
        <v>0</v>
      </c>
      <c r="BA232" s="39">
        <f>SUM(BB232+BF232+BI232+BK232+BN232)</f>
        <v>509352</v>
      </c>
      <c r="BB232" s="19">
        <f t="shared" si="598"/>
        <v>0</v>
      </c>
      <c r="BC232" s="19">
        <v>0</v>
      </c>
      <c r="BD232" s="19">
        <v>0</v>
      </c>
      <c r="BE232" s="19">
        <v>0</v>
      </c>
      <c r="BF232" s="19">
        <f t="shared" si="599"/>
        <v>0</v>
      </c>
      <c r="BG232" s="19">
        <v>0</v>
      </c>
      <c r="BH232" s="19">
        <v>0</v>
      </c>
      <c r="BI232" s="19">
        <f>BJ232</f>
        <v>509352</v>
      </c>
      <c r="BJ232" s="19">
        <v>509352</v>
      </c>
      <c r="BK232" s="19">
        <f t="shared" si="587"/>
        <v>0</v>
      </c>
      <c r="BL232" s="19">
        <v>0</v>
      </c>
      <c r="BM232" s="19">
        <v>0</v>
      </c>
      <c r="BN232" s="19">
        <f t="shared" si="600"/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f t="shared" si="601"/>
        <v>0</v>
      </c>
      <c r="CA232" s="19">
        <f t="shared" si="602"/>
        <v>0</v>
      </c>
      <c r="CB232" s="19">
        <f t="shared" ref="CB232:CB233" si="636">SUM(CC232:CD232)</f>
        <v>0</v>
      </c>
      <c r="CC232" s="19">
        <v>0</v>
      </c>
      <c r="CD232" s="19">
        <v>0</v>
      </c>
      <c r="CE232" s="19">
        <f t="shared" si="603"/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f t="shared" si="604"/>
        <v>0</v>
      </c>
      <c r="CL232" s="19">
        <v>0</v>
      </c>
      <c r="CM232" s="19">
        <v>0</v>
      </c>
      <c r="CN232" s="19"/>
      <c r="CO232" s="19">
        <v>0</v>
      </c>
      <c r="CP232" s="75"/>
      <c r="CQ232" s="75"/>
      <c r="CR232" s="75"/>
      <c r="CS232" s="19">
        <f t="shared" si="589"/>
        <v>0</v>
      </c>
      <c r="CT232" s="19">
        <f t="shared" si="590"/>
        <v>0</v>
      </c>
      <c r="CU232" s="19">
        <v>0</v>
      </c>
      <c r="CV232" s="20">
        <v>0</v>
      </c>
      <c r="CW232" s="52"/>
    </row>
    <row r="233" spans="1:101" ht="46.8" x14ac:dyDescent="0.3">
      <c r="A233" s="105" t="s">
        <v>1</v>
      </c>
      <c r="B233" s="44" t="s">
        <v>77</v>
      </c>
      <c r="C233" s="45" t="s">
        <v>289</v>
      </c>
      <c r="D233" s="19">
        <f t="shared" si="607"/>
        <v>300000</v>
      </c>
      <c r="E233" s="19">
        <f t="shared" si="594"/>
        <v>0</v>
      </c>
      <c r="F233" s="19">
        <f t="shared" si="595"/>
        <v>0</v>
      </c>
      <c r="G233" s="19">
        <v>0</v>
      </c>
      <c r="H233" s="19">
        <v>0</v>
      </c>
      <c r="I233" s="19">
        <f t="shared" si="635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585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si="596"/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f t="shared" si="597"/>
        <v>0</v>
      </c>
      <c r="AF233" s="19">
        <v>0</v>
      </c>
      <c r="AG233" s="19">
        <v>0</v>
      </c>
      <c r="AH233" s="19">
        <v>0</v>
      </c>
      <c r="AI233" s="19">
        <v>0</v>
      </c>
      <c r="AJ233" s="24"/>
      <c r="AK233" s="24"/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f>SUM(BB233+BF233+BI233+BK233+BN233)</f>
        <v>0</v>
      </c>
      <c r="BB233" s="19">
        <f t="shared" si="598"/>
        <v>0</v>
      </c>
      <c r="BC233" s="19">
        <v>0</v>
      </c>
      <c r="BD233" s="19">
        <v>0</v>
      </c>
      <c r="BE233" s="19">
        <v>0</v>
      </c>
      <c r="BF233" s="19">
        <f t="shared" si="599"/>
        <v>0</v>
      </c>
      <c r="BG233" s="19">
        <v>0</v>
      </c>
      <c r="BH233" s="19">
        <v>0</v>
      </c>
      <c r="BI233" s="19">
        <v>0</v>
      </c>
      <c r="BJ233" s="19">
        <v>0</v>
      </c>
      <c r="BK233" s="19">
        <f t="shared" si="587"/>
        <v>0</v>
      </c>
      <c r="BL233" s="19">
        <v>0</v>
      </c>
      <c r="BM233" s="19">
        <v>0</v>
      </c>
      <c r="BN233" s="19">
        <f t="shared" si="600"/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f t="shared" si="601"/>
        <v>300000</v>
      </c>
      <c r="CA233" s="19">
        <f t="shared" si="602"/>
        <v>300000</v>
      </c>
      <c r="CB233" s="19">
        <f t="shared" si="636"/>
        <v>300000</v>
      </c>
      <c r="CC233" s="19">
        <v>0</v>
      </c>
      <c r="CD233" s="19">
        <v>300000</v>
      </c>
      <c r="CE233" s="19">
        <f t="shared" si="603"/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f t="shared" si="604"/>
        <v>0</v>
      </c>
      <c r="CL233" s="19">
        <v>0</v>
      </c>
      <c r="CM233" s="19">
        <v>0</v>
      </c>
      <c r="CN233" s="19"/>
      <c r="CO233" s="19">
        <v>0</v>
      </c>
      <c r="CP233" s="75"/>
      <c r="CQ233" s="75"/>
      <c r="CR233" s="75"/>
      <c r="CS233" s="19">
        <f t="shared" si="589"/>
        <v>0</v>
      </c>
      <c r="CT233" s="19">
        <f t="shared" si="590"/>
        <v>0</v>
      </c>
      <c r="CU233" s="19">
        <v>0</v>
      </c>
      <c r="CV233" s="20">
        <v>0</v>
      </c>
      <c r="CW233" s="52"/>
    </row>
    <row r="234" spans="1:101" s="52" customFormat="1" ht="31.2" x14ac:dyDescent="0.3">
      <c r="A234" s="105"/>
      <c r="B234" s="44" t="s">
        <v>77</v>
      </c>
      <c r="C234" s="45" t="s">
        <v>613</v>
      </c>
      <c r="D234" s="19">
        <f t="shared" si="607"/>
        <v>10000000</v>
      </c>
      <c r="E234" s="19">
        <f t="shared" ref="E234" si="637">SUM(F234+BA234)</f>
        <v>10000000</v>
      </c>
      <c r="F234" s="19">
        <f t="shared" ref="F234" si="638">SUM(G234+H234+I234+P234+S234+T234+U234+AE234+AD234)</f>
        <v>0</v>
      </c>
      <c r="G234" s="19">
        <v>0</v>
      </c>
      <c r="H234" s="19">
        <v>0</v>
      </c>
      <c r="I234" s="19">
        <f t="shared" ref="I234" si="639"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 t="shared" ref="P234" si="640"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 t="shared" ref="U234" si="641"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f t="shared" ref="AE234" si="642">SUM(AF234:AZ234)</f>
        <v>0</v>
      </c>
      <c r="AF234" s="19">
        <v>0</v>
      </c>
      <c r="AG234" s="19">
        <v>0</v>
      </c>
      <c r="AH234" s="19">
        <v>0</v>
      </c>
      <c r="AI234" s="19">
        <v>0</v>
      </c>
      <c r="AJ234" s="24"/>
      <c r="AK234" s="24"/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24">
        <v>0</v>
      </c>
      <c r="BA234" s="39">
        <f>SUM(BB234+BF234+BI234+BK234+BN234)</f>
        <v>10000000</v>
      </c>
      <c r="BB234" s="19">
        <f t="shared" ref="BB234" si="643">SUM(BC234:BE234)</f>
        <v>0</v>
      </c>
      <c r="BC234" s="19">
        <v>0</v>
      </c>
      <c r="BD234" s="19">
        <v>0</v>
      </c>
      <c r="BE234" s="19">
        <v>0</v>
      </c>
      <c r="BF234" s="19">
        <f t="shared" ref="BF234" si="644">SUM(BH234:BH234)</f>
        <v>0</v>
      </c>
      <c r="BG234" s="19">
        <v>0</v>
      </c>
      <c r="BH234" s="19">
        <v>0</v>
      </c>
      <c r="BI234" s="19">
        <f>0+10000000</f>
        <v>10000000</v>
      </c>
      <c r="BJ234" s="19"/>
      <c r="BK234" s="19">
        <f t="shared" ref="BK234" si="645">SUM(BL234)</f>
        <v>0</v>
      </c>
      <c r="BL234" s="19">
        <v>0</v>
      </c>
      <c r="BM234" s="19">
        <v>0</v>
      </c>
      <c r="BN234" s="19">
        <f t="shared" ref="BN234" si="646">SUM(BO234:BY234)</f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f t="shared" si="601"/>
        <v>0</v>
      </c>
      <c r="CA234" s="19">
        <f t="shared" ref="CA234" si="647">SUM(CB234+CE234+CK234)</f>
        <v>0</v>
      </c>
      <c r="CB234" s="19">
        <f t="shared" ref="CB234" si="648">SUM(CC234:CD234)</f>
        <v>0</v>
      </c>
      <c r="CC234" s="19">
        <v>0</v>
      </c>
      <c r="CD234" s="19">
        <v>0</v>
      </c>
      <c r="CE234" s="19">
        <f t="shared" ref="CE234" si="649">SUM(CF234:CJ234)</f>
        <v>0</v>
      </c>
      <c r="CF234" s="19"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f t="shared" si="604"/>
        <v>0</v>
      </c>
      <c r="CL234" s="19">
        <v>0</v>
      </c>
      <c r="CM234" s="19">
        <v>0</v>
      </c>
      <c r="CN234" s="19"/>
      <c r="CO234" s="19">
        <v>0</v>
      </c>
      <c r="CP234" s="75"/>
      <c r="CQ234" s="75"/>
      <c r="CR234" s="75"/>
      <c r="CS234" s="19"/>
      <c r="CT234" s="19"/>
      <c r="CU234" s="19"/>
      <c r="CV234" s="20"/>
    </row>
    <row r="235" spans="1:101" s="52" customFormat="1" ht="46.8" x14ac:dyDescent="0.3">
      <c r="A235" s="108"/>
      <c r="B235" s="42" t="s">
        <v>78</v>
      </c>
      <c r="C235" s="43" t="s">
        <v>452</v>
      </c>
      <c r="D235" s="39">
        <f t="shared" si="607"/>
        <v>1875000</v>
      </c>
      <c r="E235" s="39">
        <f t="shared" si="594"/>
        <v>1875000</v>
      </c>
      <c r="F235" s="39">
        <f t="shared" si="595"/>
        <v>1875000</v>
      </c>
      <c r="G235" s="39">
        <v>0</v>
      </c>
      <c r="H235" s="39">
        <v>0</v>
      </c>
      <c r="I235" s="39">
        <f t="shared" ref="I235" si="650">SUM(J235:O235)</f>
        <v>0</v>
      </c>
      <c r="J235" s="39">
        <v>0</v>
      </c>
      <c r="K235" s="39">
        <v>0</v>
      </c>
      <c r="L235" s="39">
        <v>0</v>
      </c>
      <c r="M235" s="39">
        <v>0</v>
      </c>
      <c r="N235" s="39">
        <v>0</v>
      </c>
      <c r="O235" s="39">
        <v>0</v>
      </c>
      <c r="P235" s="39">
        <f t="shared" ref="P235" si="651">SUM(Q235:R235)</f>
        <v>0</v>
      </c>
      <c r="Q235" s="39">
        <v>0</v>
      </c>
      <c r="R235" s="39">
        <v>0</v>
      </c>
      <c r="S235" s="39">
        <v>0</v>
      </c>
      <c r="T235" s="39">
        <v>0</v>
      </c>
      <c r="U235" s="39">
        <f t="shared" si="596"/>
        <v>0</v>
      </c>
      <c r="V235" s="39">
        <v>0</v>
      </c>
      <c r="W235" s="39">
        <v>0</v>
      </c>
      <c r="X235" s="39">
        <v>0</v>
      </c>
      <c r="Y235" s="39">
        <v>0</v>
      </c>
      <c r="Z235" s="39">
        <v>0</v>
      </c>
      <c r="AA235" s="39">
        <v>0</v>
      </c>
      <c r="AB235" s="39">
        <v>0</v>
      </c>
      <c r="AC235" s="39">
        <v>0</v>
      </c>
      <c r="AD235" s="39">
        <v>0</v>
      </c>
      <c r="AE235" s="39">
        <f t="shared" si="597"/>
        <v>1875000</v>
      </c>
      <c r="AF235" s="40"/>
      <c r="AG235" s="40"/>
      <c r="AH235" s="39">
        <v>0</v>
      </c>
      <c r="AI235" s="39">
        <v>0</v>
      </c>
      <c r="AJ235" s="39">
        <v>0</v>
      </c>
      <c r="AK235" s="39">
        <v>0</v>
      </c>
      <c r="AL235" s="39">
        <v>0</v>
      </c>
      <c r="AM235" s="39">
        <v>0</v>
      </c>
      <c r="AN235" s="39">
        <v>0</v>
      </c>
      <c r="AO235" s="39">
        <v>0</v>
      </c>
      <c r="AP235" s="39">
        <v>0</v>
      </c>
      <c r="AQ235" s="39">
        <v>0</v>
      </c>
      <c r="AR235" s="39">
        <v>0</v>
      </c>
      <c r="AS235" s="39">
        <v>0</v>
      </c>
      <c r="AT235" s="39">
        <v>0</v>
      </c>
      <c r="AU235" s="39">
        <v>0</v>
      </c>
      <c r="AV235" s="39">
        <v>0</v>
      </c>
      <c r="AW235" s="39">
        <v>0</v>
      </c>
      <c r="AX235" s="39">
        <v>0</v>
      </c>
      <c r="AY235" s="39">
        <v>0</v>
      </c>
      <c r="AZ235" s="35">
        <v>1875000</v>
      </c>
      <c r="BA235" s="39">
        <f>SUM(BB235+BF235+BI235+BK235+BN235)</f>
        <v>0</v>
      </c>
      <c r="BB235" s="39">
        <f t="shared" si="598"/>
        <v>0</v>
      </c>
      <c r="BC235" s="39">
        <v>0</v>
      </c>
      <c r="BD235" s="39">
        <v>0</v>
      </c>
      <c r="BE235" s="39">
        <v>0</v>
      </c>
      <c r="BF235" s="39">
        <f t="shared" si="599"/>
        <v>0</v>
      </c>
      <c r="BG235" s="39">
        <v>0</v>
      </c>
      <c r="BH235" s="39">
        <v>0</v>
      </c>
      <c r="BI235" s="39">
        <v>0</v>
      </c>
      <c r="BJ235" s="39">
        <v>0</v>
      </c>
      <c r="BK235" s="39">
        <f t="shared" si="587"/>
        <v>0</v>
      </c>
      <c r="BL235" s="39">
        <v>0</v>
      </c>
      <c r="BM235" s="39">
        <v>0</v>
      </c>
      <c r="BN235" s="39">
        <f t="shared" si="600"/>
        <v>0</v>
      </c>
      <c r="BO235" s="39">
        <v>0</v>
      </c>
      <c r="BP235" s="39">
        <v>0</v>
      </c>
      <c r="BQ235" s="39">
        <v>0</v>
      </c>
      <c r="BR235" s="39">
        <v>0</v>
      </c>
      <c r="BS235" s="39">
        <v>0</v>
      </c>
      <c r="BT235" s="39">
        <v>0</v>
      </c>
      <c r="BU235" s="39">
        <v>0</v>
      </c>
      <c r="BV235" s="39">
        <v>0</v>
      </c>
      <c r="BW235" s="39">
        <v>0</v>
      </c>
      <c r="BX235" s="39">
        <v>0</v>
      </c>
      <c r="BY235" s="39">
        <v>0</v>
      </c>
      <c r="BZ235" s="39">
        <f t="shared" si="601"/>
        <v>0</v>
      </c>
      <c r="CA235" s="39">
        <f t="shared" si="602"/>
        <v>0</v>
      </c>
      <c r="CB235" s="39">
        <f t="shared" ref="CB235" si="652">SUM(CC235:CD235)</f>
        <v>0</v>
      </c>
      <c r="CC235" s="39">
        <v>0</v>
      </c>
      <c r="CD235" s="39">
        <v>0</v>
      </c>
      <c r="CE235" s="19">
        <f t="shared" si="603"/>
        <v>0</v>
      </c>
      <c r="CF235" s="39">
        <v>0</v>
      </c>
      <c r="CG235" s="39">
        <v>0</v>
      </c>
      <c r="CH235" s="39">
        <v>0</v>
      </c>
      <c r="CI235" s="39">
        <v>0</v>
      </c>
      <c r="CJ235" s="39">
        <v>0</v>
      </c>
      <c r="CK235" s="39">
        <f t="shared" si="604"/>
        <v>0</v>
      </c>
      <c r="CL235" s="39">
        <v>0</v>
      </c>
      <c r="CM235" s="39">
        <v>0</v>
      </c>
      <c r="CN235" s="39"/>
      <c r="CO235" s="39">
        <v>0</v>
      </c>
      <c r="CP235" s="75"/>
      <c r="CQ235" s="75"/>
      <c r="CR235" s="75"/>
      <c r="CS235" s="39">
        <f t="shared" si="589"/>
        <v>0</v>
      </c>
      <c r="CT235" s="39">
        <f t="shared" si="590"/>
        <v>0</v>
      </c>
      <c r="CU235" s="39">
        <v>0</v>
      </c>
      <c r="CV235" s="41">
        <v>0</v>
      </c>
    </row>
    <row r="236" spans="1:101" s="52" customFormat="1" ht="15.6" x14ac:dyDescent="0.3">
      <c r="A236" s="104"/>
      <c r="B236" s="16"/>
      <c r="C236" s="17" t="s">
        <v>503</v>
      </c>
      <c r="D236" s="18">
        <f t="shared" ref="D236:AI236" si="653">SUM(D237:D260)</f>
        <v>234857110</v>
      </c>
      <c r="E236" s="18">
        <f t="shared" si="653"/>
        <v>224708037</v>
      </c>
      <c r="F236" s="18">
        <f t="shared" si="653"/>
        <v>224466438</v>
      </c>
      <c r="G236" s="18">
        <f t="shared" si="653"/>
        <v>109980601</v>
      </c>
      <c r="H236" s="18">
        <f t="shared" si="653"/>
        <v>21831843</v>
      </c>
      <c r="I236" s="18">
        <f t="shared" si="653"/>
        <v>47923156</v>
      </c>
      <c r="J236" s="18">
        <f t="shared" si="653"/>
        <v>14704083</v>
      </c>
      <c r="K236" s="18">
        <f t="shared" si="653"/>
        <v>1461033</v>
      </c>
      <c r="L236" s="18">
        <f t="shared" si="653"/>
        <v>2507182</v>
      </c>
      <c r="M236" s="18">
        <f t="shared" si="653"/>
        <v>20000</v>
      </c>
      <c r="N236" s="18">
        <f t="shared" si="653"/>
        <v>8821443</v>
      </c>
      <c r="O236" s="18">
        <f t="shared" si="653"/>
        <v>20409415</v>
      </c>
      <c r="P236" s="18">
        <f t="shared" si="653"/>
        <v>664914</v>
      </c>
      <c r="Q236" s="18">
        <f t="shared" si="653"/>
        <v>98031</v>
      </c>
      <c r="R236" s="18">
        <f t="shared" si="653"/>
        <v>566883</v>
      </c>
      <c r="S236" s="18">
        <f t="shared" si="653"/>
        <v>73517</v>
      </c>
      <c r="T236" s="18">
        <f t="shared" si="653"/>
        <v>1530331</v>
      </c>
      <c r="U236" s="18">
        <f t="shared" si="653"/>
        <v>13158569</v>
      </c>
      <c r="V236" s="18">
        <f t="shared" si="653"/>
        <v>3473587</v>
      </c>
      <c r="W236" s="18">
        <f t="shared" si="653"/>
        <v>5391929</v>
      </c>
      <c r="X236" s="18">
        <f t="shared" si="653"/>
        <v>1861324</v>
      </c>
      <c r="Y236" s="18">
        <f t="shared" si="653"/>
        <v>1343661</v>
      </c>
      <c r="Z236" s="18">
        <f t="shared" si="653"/>
        <v>754676</v>
      </c>
      <c r="AA236" s="18">
        <f t="shared" si="653"/>
        <v>137722</v>
      </c>
      <c r="AB236" s="18">
        <f t="shared" si="653"/>
        <v>0</v>
      </c>
      <c r="AC236" s="18">
        <f t="shared" si="653"/>
        <v>195670</v>
      </c>
      <c r="AD236" s="18">
        <f t="shared" si="653"/>
        <v>0</v>
      </c>
      <c r="AE236" s="18">
        <f t="shared" si="653"/>
        <v>29303507</v>
      </c>
      <c r="AF236" s="18">
        <f t="shared" si="653"/>
        <v>0</v>
      </c>
      <c r="AG236" s="18">
        <f t="shared" si="653"/>
        <v>0</v>
      </c>
      <c r="AH236" s="18">
        <f t="shared" si="653"/>
        <v>2845092</v>
      </c>
      <c r="AI236" s="18">
        <f t="shared" si="653"/>
        <v>7391671</v>
      </c>
      <c r="AJ236" s="18">
        <f t="shared" ref="AJ236:BO236" si="654">SUM(AJ237:AJ260)</f>
        <v>270160</v>
      </c>
      <c r="AK236" s="18">
        <f t="shared" si="654"/>
        <v>399263</v>
      </c>
      <c r="AL236" s="18">
        <f t="shared" si="654"/>
        <v>5700</v>
      </c>
      <c r="AM236" s="18">
        <f t="shared" si="654"/>
        <v>324985</v>
      </c>
      <c r="AN236" s="18">
        <f t="shared" si="654"/>
        <v>2543989</v>
      </c>
      <c r="AO236" s="18">
        <f t="shared" si="654"/>
        <v>15000</v>
      </c>
      <c r="AP236" s="18">
        <f t="shared" si="654"/>
        <v>20600</v>
      </c>
      <c r="AQ236" s="18">
        <f t="shared" si="654"/>
        <v>392843</v>
      </c>
      <c r="AR236" s="18">
        <f t="shared" si="654"/>
        <v>215000</v>
      </c>
      <c r="AS236" s="18">
        <f t="shared" si="654"/>
        <v>604469</v>
      </c>
      <c r="AT236" s="18">
        <f t="shared" si="654"/>
        <v>0</v>
      </c>
      <c r="AU236" s="18">
        <f t="shared" si="654"/>
        <v>3618</v>
      </c>
      <c r="AV236" s="18">
        <f t="shared" si="654"/>
        <v>0</v>
      </c>
      <c r="AW236" s="18">
        <f t="shared" si="654"/>
        <v>1230675</v>
      </c>
      <c r="AX236" s="18">
        <f t="shared" si="654"/>
        <v>431927</v>
      </c>
      <c r="AY236" s="18">
        <f t="shared" si="654"/>
        <v>100000</v>
      </c>
      <c r="AZ236" s="18">
        <f t="shared" si="654"/>
        <v>12508515</v>
      </c>
      <c r="BA236" s="18">
        <f t="shared" si="654"/>
        <v>241599</v>
      </c>
      <c r="BB236" s="18">
        <f t="shared" si="654"/>
        <v>0</v>
      </c>
      <c r="BC236" s="18">
        <f t="shared" si="654"/>
        <v>0</v>
      </c>
      <c r="BD236" s="18">
        <f t="shared" si="654"/>
        <v>0</v>
      </c>
      <c r="BE236" s="18">
        <f t="shared" si="654"/>
        <v>0</v>
      </c>
      <c r="BF236" s="18">
        <f t="shared" si="654"/>
        <v>0</v>
      </c>
      <c r="BG236" s="18">
        <f t="shared" si="654"/>
        <v>0</v>
      </c>
      <c r="BH236" s="18">
        <f t="shared" si="654"/>
        <v>0</v>
      </c>
      <c r="BI236" s="18">
        <f t="shared" si="654"/>
        <v>0</v>
      </c>
      <c r="BJ236" s="18">
        <f t="shared" si="654"/>
        <v>0</v>
      </c>
      <c r="BK236" s="18">
        <f t="shared" si="654"/>
        <v>0</v>
      </c>
      <c r="BL236" s="18">
        <f t="shared" si="654"/>
        <v>0</v>
      </c>
      <c r="BM236" s="18">
        <f t="shared" si="654"/>
        <v>0</v>
      </c>
      <c r="BN236" s="18">
        <f t="shared" si="654"/>
        <v>241599</v>
      </c>
      <c r="BO236" s="18">
        <f t="shared" si="654"/>
        <v>0</v>
      </c>
      <c r="BP236" s="18">
        <f t="shared" ref="BP236:CM236" si="655">SUM(BP237:BP260)</f>
        <v>0</v>
      </c>
      <c r="BQ236" s="18">
        <f t="shared" si="655"/>
        <v>0</v>
      </c>
      <c r="BR236" s="18">
        <f t="shared" si="655"/>
        <v>0</v>
      </c>
      <c r="BS236" s="18">
        <f t="shared" si="655"/>
        <v>0</v>
      </c>
      <c r="BT236" s="18">
        <f t="shared" si="655"/>
        <v>0</v>
      </c>
      <c r="BU236" s="18">
        <f t="shared" si="655"/>
        <v>0</v>
      </c>
      <c r="BV236" s="18">
        <f t="shared" si="655"/>
        <v>0</v>
      </c>
      <c r="BW236" s="18">
        <f t="shared" si="655"/>
        <v>0</v>
      </c>
      <c r="BX236" s="18">
        <f t="shared" si="655"/>
        <v>38855</v>
      </c>
      <c r="BY236" s="18">
        <f t="shared" si="655"/>
        <v>202744</v>
      </c>
      <c r="BZ236" s="18">
        <f t="shared" si="655"/>
        <v>10149073</v>
      </c>
      <c r="CA236" s="18">
        <f t="shared" si="655"/>
        <v>10149073</v>
      </c>
      <c r="CB236" s="18">
        <f t="shared" si="655"/>
        <v>8504025</v>
      </c>
      <c r="CC236" s="18">
        <f t="shared" si="655"/>
        <v>310560</v>
      </c>
      <c r="CD236" s="18">
        <f t="shared" si="655"/>
        <v>8193465</v>
      </c>
      <c r="CE236" s="18">
        <f t="shared" si="655"/>
        <v>352106</v>
      </c>
      <c r="CF236" s="18">
        <f t="shared" si="655"/>
        <v>0</v>
      </c>
      <c r="CG236" s="18">
        <f t="shared" si="655"/>
        <v>0</v>
      </c>
      <c r="CH236" s="18">
        <f t="shared" si="655"/>
        <v>0</v>
      </c>
      <c r="CI236" s="18">
        <f t="shared" si="655"/>
        <v>0</v>
      </c>
      <c r="CJ236" s="18">
        <f t="shared" si="655"/>
        <v>352106</v>
      </c>
      <c r="CK236" s="18">
        <f t="shared" si="655"/>
        <v>1292942</v>
      </c>
      <c r="CL236" s="18">
        <f t="shared" si="655"/>
        <v>300000</v>
      </c>
      <c r="CM236" s="18">
        <f t="shared" si="655"/>
        <v>992942</v>
      </c>
      <c r="CN236" s="18"/>
      <c r="CO236" s="18">
        <f>SUM(CO237:CO260)</f>
        <v>0</v>
      </c>
      <c r="CP236" s="74"/>
      <c r="CQ236" s="74"/>
      <c r="CR236" s="74"/>
      <c r="CS236" s="18">
        <f>SUM(CS237:CS260)</f>
        <v>0</v>
      </c>
      <c r="CT236" s="18">
        <f>SUM(CT237:CT260)</f>
        <v>0</v>
      </c>
      <c r="CU236" s="18">
        <f>SUM(CU237:CU260)</f>
        <v>0</v>
      </c>
      <c r="CV236" s="46">
        <f>SUM(CV237:CV260)</f>
        <v>0</v>
      </c>
    </row>
    <row r="237" spans="1:101" s="52" customFormat="1" ht="31.2" x14ac:dyDescent="0.3">
      <c r="A237" s="105" t="s">
        <v>1</v>
      </c>
      <c r="B237" s="21" t="s">
        <v>54</v>
      </c>
      <c r="C237" s="22" t="s">
        <v>504</v>
      </c>
      <c r="D237" s="19">
        <f t="shared" ref="D237:D260" si="656">SUM(E237+BZ237+CS237)</f>
        <v>125750</v>
      </c>
      <c r="E237" s="19">
        <f t="shared" ref="E237:E260" si="657">SUM(F237+BA237)</f>
        <v>125750</v>
      </c>
      <c r="F237" s="19">
        <f t="shared" ref="F237:F260" si="658">SUM(G237+H237+I237+P237+S237+T237+U237+AE237+AD237)</f>
        <v>125750</v>
      </c>
      <c r="G237" s="23">
        <f>12000+15000</f>
        <v>27000</v>
      </c>
      <c r="H237" s="23">
        <f>3000+3750</f>
        <v>6750</v>
      </c>
      <c r="I237" s="19">
        <f t="shared" si="584"/>
        <v>2000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2000</v>
      </c>
      <c r="P237" s="19">
        <f t="shared" si="585"/>
        <v>0</v>
      </c>
      <c r="Q237" s="23">
        <v>0</v>
      </c>
      <c r="R237" s="23">
        <v>0</v>
      </c>
      <c r="S237" s="23">
        <v>0</v>
      </c>
      <c r="T237" s="23">
        <v>0</v>
      </c>
      <c r="U237" s="19">
        <f t="shared" ref="U237:U260" si="659">SUM(V237:AC237)</f>
        <v>0</v>
      </c>
      <c r="V237" s="23">
        <v>0</v>
      </c>
      <c r="W237" s="23">
        <v>0</v>
      </c>
      <c r="X237" s="23">
        <v>0</v>
      </c>
      <c r="Y237" s="23">
        <v>0</v>
      </c>
      <c r="Z237" s="23">
        <v>0</v>
      </c>
      <c r="AA237" s="23">
        <v>0</v>
      </c>
      <c r="AB237" s="23">
        <v>0</v>
      </c>
      <c r="AC237" s="23">
        <v>0</v>
      </c>
      <c r="AD237" s="23"/>
      <c r="AE237" s="19">
        <f t="shared" ref="AE237:AE260" si="660">SUM(AF237:AZ237)</f>
        <v>90000</v>
      </c>
      <c r="AF237" s="24">
        <v>0</v>
      </c>
      <c r="AG237" s="24">
        <v>0</v>
      </c>
      <c r="AH237" s="23">
        <v>0</v>
      </c>
      <c r="AI237" s="23">
        <v>0</v>
      </c>
      <c r="AJ237" s="23">
        <v>0</v>
      </c>
      <c r="AK237" s="23">
        <v>0</v>
      </c>
      <c r="AL237" s="23">
        <v>0</v>
      </c>
      <c r="AM237" s="23">
        <v>0</v>
      </c>
      <c r="AN237" s="23">
        <v>75000</v>
      </c>
      <c r="AO237" s="23">
        <v>0</v>
      </c>
      <c r="AP237" s="23">
        <v>0</v>
      </c>
      <c r="AQ237" s="23">
        <v>0</v>
      </c>
      <c r="AR237" s="23">
        <v>0</v>
      </c>
      <c r="AS237" s="23">
        <v>0</v>
      </c>
      <c r="AT237" s="23">
        <v>0</v>
      </c>
      <c r="AU237" s="23">
        <v>0</v>
      </c>
      <c r="AV237" s="23">
        <v>0</v>
      </c>
      <c r="AW237" s="23">
        <v>0</v>
      </c>
      <c r="AX237" s="23">
        <v>0</v>
      </c>
      <c r="AY237" s="23">
        <v>0</v>
      </c>
      <c r="AZ237" s="23">
        <v>15000</v>
      </c>
      <c r="BA237" s="19">
        <f t="shared" ref="BA237:BA260" si="661">SUM(BB237+BF237+BI237+BK237+BN237)</f>
        <v>0</v>
      </c>
      <c r="BB237" s="19">
        <f t="shared" ref="BB237:BB260" si="662">SUM(BC237:BE237)</f>
        <v>0</v>
      </c>
      <c r="BC237" s="19">
        <v>0</v>
      </c>
      <c r="BD237" s="19">
        <v>0</v>
      </c>
      <c r="BE237" s="19">
        <v>0</v>
      </c>
      <c r="BF237" s="19">
        <f t="shared" ref="BF237:BF260" si="663">SUM(BH237:BH237)</f>
        <v>0</v>
      </c>
      <c r="BG237" s="19">
        <v>0</v>
      </c>
      <c r="BH237" s="19">
        <v>0</v>
      </c>
      <c r="BI237" s="19">
        <v>0</v>
      </c>
      <c r="BJ237" s="19">
        <v>0</v>
      </c>
      <c r="BK237" s="19">
        <f t="shared" si="587"/>
        <v>0</v>
      </c>
      <c r="BL237" s="19">
        <v>0</v>
      </c>
      <c r="BM237" s="19">
        <v>0</v>
      </c>
      <c r="BN237" s="19">
        <f t="shared" ref="BN237:BN260" si="664">SUM(BO237:BY237)</f>
        <v>0</v>
      </c>
      <c r="BO237" s="19">
        <v>0</v>
      </c>
      <c r="BP237" s="19">
        <v>0</v>
      </c>
      <c r="BQ237" s="19">
        <v>0</v>
      </c>
      <c r="BR237" s="19">
        <v>0</v>
      </c>
      <c r="BS237" s="19">
        <v>0</v>
      </c>
      <c r="BT237" s="19">
        <v>0</v>
      </c>
      <c r="BU237" s="19">
        <v>0</v>
      </c>
      <c r="BV237" s="19">
        <v>0</v>
      </c>
      <c r="BW237" s="19">
        <v>0</v>
      </c>
      <c r="BX237" s="19">
        <v>0</v>
      </c>
      <c r="BY237" s="19">
        <v>0</v>
      </c>
      <c r="BZ237" s="19">
        <f t="shared" ref="BZ237:BZ260" si="665">SUM(CA237+CO237)</f>
        <v>0</v>
      </c>
      <c r="CA237" s="19">
        <f t="shared" ref="CA237:CA260" si="666">SUM(CB237+CE237+CK237)</f>
        <v>0</v>
      </c>
      <c r="CB237" s="19">
        <f t="shared" si="588"/>
        <v>0</v>
      </c>
      <c r="CC237" s="24"/>
      <c r="CD237" s="23">
        <v>0</v>
      </c>
      <c r="CE237" s="19">
        <f t="shared" ref="CE237:CE260" si="667">SUM(CF237:CJ237)</f>
        <v>0</v>
      </c>
      <c r="CF237" s="19">
        <v>0</v>
      </c>
      <c r="CG237" s="19">
        <v>0</v>
      </c>
      <c r="CH237" s="19">
        <v>0</v>
      </c>
      <c r="CI237" s="19">
        <v>0</v>
      </c>
      <c r="CJ237" s="19">
        <v>0</v>
      </c>
      <c r="CK237" s="19">
        <f t="shared" ref="CK237:CK260" si="668">SUM(CL237:CN237)</f>
        <v>0</v>
      </c>
      <c r="CL237" s="51">
        <v>0</v>
      </c>
      <c r="CM237" s="19">
        <v>0</v>
      </c>
      <c r="CN237" s="19">
        <v>0</v>
      </c>
      <c r="CO237" s="19">
        <v>0</v>
      </c>
      <c r="CP237" s="75"/>
      <c r="CQ237" s="75"/>
      <c r="CR237" s="75"/>
      <c r="CS237" s="19">
        <f t="shared" si="589"/>
        <v>0</v>
      </c>
      <c r="CT237" s="19">
        <f t="shared" si="590"/>
        <v>0</v>
      </c>
      <c r="CU237" s="19">
        <v>0</v>
      </c>
      <c r="CV237" s="20">
        <v>0</v>
      </c>
    </row>
    <row r="238" spans="1:101" s="52" customFormat="1" ht="31.2" x14ac:dyDescent="0.3">
      <c r="A238" s="105" t="s">
        <v>1</v>
      </c>
      <c r="B238" s="21" t="s">
        <v>56</v>
      </c>
      <c r="C238" s="22" t="s">
        <v>505</v>
      </c>
      <c r="D238" s="19">
        <f t="shared" si="656"/>
        <v>2358302</v>
      </c>
      <c r="E238" s="19">
        <f t="shared" si="657"/>
        <v>2358302</v>
      </c>
      <c r="F238" s="19">
        <f t="shared" si="658"/>
        <v>2358302</v>
      </c>
      <c r="G238" s="23">
        <f>752812+22784</f>
        <v>775596</v>
      </c>
      <c r="H238" s="23">
        <v>213204</v>
      </c>
      <c r="I238" s="19">
        <f t="shared" si="584"/>
        <v>886040</v>
      </c>
      <c r="J238" s="23">
        <v>20000</v>
      </c>
      <c r="K238" s="23">
        <v>0</v>
      </c>
      <c r="L238" s="23">
        <f>787047+34945</f>
        <v>821992</v>
      </c>
      <c r="M238" s="23">
        <v>0</v>
      </c>
      <c r="N238" s="23">
        <v>28048</v>
      </c>
      <c r="O238" s="23">
        <v>16000</v>
      </c>
      <c r="P238" s="19">
        <f t="shared" si="585"/>
        <v>0</v>
      </c>
      <c r="Q238" s="23">
        <v>0</v>
      </c>
      <c r="R238" s="23">
        <v>0</v>
      </c>
      <c r="S238" s="23">
        <v>0</v>
      </c>
      <c r="T238" s="23">
        <v>6556</v>
      </c>
      <c r="U238" s="19">
        <f t="shared" si="659"/>
        <v>133647</v>
      </c>
      <c r="V238" s="23">
        <f>11000+10000</f>
        <v>21000</v>
      </c>
      <c r="W238" s="23">
        <f>42599+10362</f>
        <v>52961</v>
      </c>
      <c r="X238" s="23">
        <f>21024+8180</f>
        <v>29204</v>
      </c>
      <c r="Y238" s="23">
        <v>23058</v>
      </c>
      <c r="Z238" s="23">
        <v>7424</v>
      </c>
      <c r="AA238" s="23">
        <v>0</v>
      </c>
      <c r="AB238" s="23">
        <v>0</v>
      </c>
      <c r="AC238" s="23">
        <v>0</v>
      </c>
      <c r="AD238" s="23"/>
      <c r="AE238" s="19">
        <f t="shared" si="660"/>
        <v>343259</v>
      </c>
      <c r="AF238" s="24">
        <v>0</v>
      </c>
      <c r="AG238" s="24">
        <v>0</v>
      </c>
      <c r="AH238" s="23">
        <v>0</v>
      </c>
      <c r="AI238" s="23">
        <v>0</v>
      </c>
      <c r="AJ238" s="23">
        <v>0</v>
      </c>
      <c r="AK238" s="23">
        <v>0</v>
      </c>
      <c r="AL238" s="23">
        <v>0</v>
      </c>
      <c r="AM238" s="23">
        <v>0</v>
      </c>
      <c r="AN238" s="23">
        <v>0</v>
      </c>
      <c r="AO238" s="23">
        <v>0</v>
      </c>
      <c r="AP238" s="23">
        <v>0</v>
      </c>
      <c r="AQ238" s="23">
        <v>0</v>
      </c>
      <c r="AR238" s="23">
        <v>0</v>
      </c>
      <c r="AS238" s="23">
        <v>14024</v>
      </c>
      <c r="AT238" s="23">
        <v>0</v>
      </c>
      <c r="AU238" s="23">
        <v>0</v>
      </c>
      <c r="AV238" s="23">
        <v>0</v>
      </c>
      <c r="AW238" s="23">
        <v>0</v>
      </c>
      <c r="AX238" s="23">
        <v>0</v>
      </c>
      <c r="AY238" s="23">
        <v>0</v>
      </c>
      <c r="AZ238" s="23">
        <f>254180+75055</f>
        <v>329235</v>
      </c>
      <c r="BA238" s="19">
        <f t="shared" si="661"/>
        <v>0</v>
      </c>
      <c r="BB238" s="19">
        <f t="shared" si="662"/>
        <v>0</v>
      </c>
      <c r="BC238" s="19">
        <v>0</v>
      </c>
      <c r="BD238" s="19">
        <v>0</v>
      </c>
      <c r="BE238" s="19">
        <v>0</v>
      </c>
      <c r="BF238" s="19">
        <f t="shared" si="663"/>
        <v>0</v>
      </c>
      <c r="BG238" s="19">
        <v>0</v>
      </c>
      <c r="BH238" s="19">
        <v>0</v>
      </c>
      <c r="BI238" s="19">
        <v>0</v>
      </c>
      <c r="BJ238" s="19">
        <v>0</v>
      </c>
      <c r="BK238" s="19">
        <f t="shared" si="587"/>
        <v>0</v>
      </c>
      <c r="BL238" s="19">
        <v>0</v>
      </c>
      <c r="BM238" s="19">
        <v>0</v>
      </c>
      <c r="BN238" s="19">
        <f t="shared" si="664"/>
        <v>0</v>
      </c>
      <c r="BO238" s="19">
        <v>0</v>
      </c>
      <c r="BP238" s="19">
        <v>0</v>
      </c>
      <c r="BQ238" s="19">
        <v>0</v>
      </c>
      <c r="BR238" s="19">
        <v>0</v>
      </c>
      <c r="BS238" s="19">
        <v>0</v>
      </c>
      <c r="BT238" s="19">
        <v>0</v>
      </c>
      <c r="BU238" s="19">
        <v>0</v>
      </c>
      <c r="BV238" s="19">
        <v>0</v>
      </c>
      <c r="BW238" s="19">
        <v>0</v>
      </c>
      <c r="BX238" s="19">
        <v>0</v>
      </c>
      <c r="BY238" s="19">
        <v>0</v>
      </c>
      <c r="BZ238" s="19">
        <f t="shared" si="665"/>
        <v>0</v>
      </c>
      <c r="CA238" s="19">
        <f t="shared" si="666"/>
        <v>0</v>
      </c>
      <c r="CB238" s="19">
        <f t="shared" si="588"/>
        <v>0</v>
      </c>
      <c r="CC238" s="24"/>
      <c r="CD238" s="23">
        <v>0</v>
      </c>
      <c r="CE238" s="19">
        <f t="shared" si="667"/>
        <v>0</v>
      </c>
      <c r="CF238" s="19">
        <v>0</v>
      </c>
      <c r="CG238" s="19">
        <v>0</v>
      </c>
      <c r="CH238" s="19">
        <v>0</v>
      </c>
      <c r="CI238" s="19">
        <v>0</v>
      </c>
      <c r="CJ238" s="19">
        <v>0</v>
      </c>
      <c r="CK238" s="19">
        <f t="shared" si="668"/>
        <v>0</v>
      </c>
      <c r="CL238" s="51">
        <v>0</v>
      </c>
      <c r="CM238" s="19">
        <v>0</v>
      </c>
      <c r="CN238" s="19">
        <v>0</v>
      </c>
      <c r="CO238" s="19">
        <v>0</v>
      </c>
      <c r="CP238" s="75"/>
      <c r="CQ238" s="75"/>
      <c r="CR238" s="75"/>
      <c r="CS238" s="19">
        <f t="shared" si="589"/>
        <v>0</v>
      </c>
      <c r="CT238" s="19">
        <f t="shared" si="590"/>
        <v>0</v>
      </c>
      <c r="CU238" s="19">
        <v>0</v>
      </c>
      <c r="CV238" s="20">
        <v>0</v>
      </c>
    </row>
    <row r="239" spans="1:101" s="52" customFormat="1" ht="31.2" x14ac:dyDescent="0.3">
      <c r="A239" s="105" t="s">
        <v>1</v>
      </c>
      <c r="B239" s="21" t="s">
        <v>58</v>
      </c>
      <c r="C239" s="22" t="s">
        <v>506</v>
      </c>
      <c r="D239" s="19">
        <f t="shared" si="656"/>
        <v>4381164</v>
      </c>
      <c r="E239" s="19">
        <f t="shared" si="657"/>
        <v>4381164</v>
      </c>
      <c r="F239" s="19">
        <f t="shared" si="658"/>
        <v>4381164</v>
      </c>
      <c r="G239" s="23">
        <f>2765630+250000</f>
        <v>3015630</v>
      </c>
      <c r="H239" s="23">
        <f>643988+50000</f>
        <v>693988</v>
      </c>
      <c r="I239" s="19">
        <f>SUM(J239:O239)</f>
        <v>142853</v>
      </c>
      <c r="J239" s="23">
        <v>1740</v>
      </c>
      <c r="K239" s="23">
        <f>116288-116228</f>
        <v>60</v>
      </c>
      <c r="L239" s="23">
        <f>0+116228</f>
        <v>116228</v>
      </c>
      <c r="M239" s="23">
        <v>0</v>
      </c>
      <c r="N239" s="23">
        <v>7825</v>
      </c>
      <c r="O239" s="23">
        <v>17000</v>
      </c>
      <c r="P239" s="19">
        <f>SUM(Q239:R239)</f>
        <v>2046</v>
      </c>
      <c r="Q239" s="23">
        <v>1476</v>
      </c>
      <c r="R239" s="23">
        <v>570</v>
      </c>
      <c r="S239" s="23">
        <v>0</v>
      </c>
      <c r="T239" s="23">
        <v>0</v>
      </c>
      <c r="U239" s="19">
        <f t="shared" si="659"/>
        <v>428206</v>
      </c>
      <c r="V239" s="23">
        <f>10400+15000</f>
        <v>25400</v>
      </c>
      <c r="W239" s="23">
        <f>142474+215318</f>
        <v>357792</v>
      </c>
      <c r="X239" s="23">
        <f>0+12000</f>
        <v>12000</v>
      </c>
      <c r="Y239" s="23">
        <v>16364</v>
      </c>
      <c r="Z239" s="23">
        <f>14150+2500</f>
        <v>16650</v>
      </c>
      <c r="AA239" s="23">
        <v>0</v>
      </c>
      <c r="AB239" s="23">
        <v>0</v>
      </c>
      <c r="AC239" s="23">
        <v>0</v>
      </c>
      <c r="AD239" s="23"/>
      <c r="AE239" s="19">
        <f t="shared" si="660"/>
        <v>98441</v>
      </c>
      <c r="AF239" s="24">
        <v>0</v>
      </c>
      <c r="AG239" s="24">
        <v>0</v>
      </c>
      <c r="AH239" s="23">
        <v>3200</v>
      </c>
      <c r="AI239" s="23">
        <v>4850</v>
      </c>
      <c r="AJ239" s="23">
        <v>3720</v>
      </c>
      <c r="AK239" s="23">
        <v>5940</v>
      </c>
      <c r="AL239" s="23">
        <v>0</v>
      </c>
      <c r="AM239" s="23">
        <v>2866</v>
      </c>
      <c r="AN239" s="23">
        <v>23965</v>
      </c>
      <c r="AO239" s="23">
        <v>0</v>
      </c>
      <c r="AP239" s="23">
        <v>0</v>
      </c>
      <c r="AQ239" s="23">
        <v>0</v>
      </c>
      <c r="AR239" s="23">
        <v>0</v>
      </c>
      <c r="AS239" s="23">
        <v>51600</v>
      </c>
      <c r="AT239" s="23">
        <v>0</v>
      </c>
      <c r="AU239" s="23">
        <v>0</v>
      </c>
      <c r="AV239" s="23">
        <v>0</v>
      </c>
      <c r="AW239" s="23">
        <v>0</v>
      </c>
      <c r="AX239" s="23">
        <v>0</v>
      </c>
      <c r="AY239" s="23">
        <v>0</v>
      </c>
      <c r="AZ239" s="23">
        <v>2300</v>
      </c>
      <c r="BA239" s="19">
        <f t="shared" si="661"/>
        <v>0</v>
      </c>
      <c r="BB239" s="19">
        <f t="shared" si="662"/>
        <v>0</v>
      </c>
      <c r="BC239" s="19">
        <v>0</v>
      </c>
      <c r="BD239" s="19">
        <v>0</v>
      </c>
      <c r="BE239" s="19">
        <v>0</v>
      </c>
      <c r="BF239" s="19">
        <f t="shared" si="663"/>
        <v>0</v>
      </c>
      <c r="BG239" s="19">
        <v>0</v>
      </c>
      <c r="BH239" s="19">
        <v>0</v>
      </c>
      <c r="BI239" s="19">
        <v>0</v>
      </c>
      <c r="BJ239" s="19">
        <v>0</v>
      </c>
      <c r="BK239" s="19">
        <f>SUM(BL239)</f>
        <v>0</v>
      </c>
      <c r="BL239" s="19">
        <v>0</v>
      </c>
      <c r="BM239" s="19">
        <v>0</v>
      </c>
      <c r="BN239" s="19">
        <f t="shared" si="664"/>
        <v>0</v>
      </c>
      <c r="BO239" s="19">
        <v>0</v>
      </c>
      <c r="BP239" s="19">
        <v>0</v>
      </c>
      <c r="BQ239" s="19">
        <v>0</v>
      </c>
      <c r="BR239" s="19">
        <v>0</v>
      </c>
      <c r="BS239" s="19">
        <v>0</v>
      </c>
      <c r="BT239" s="19">
        <v>0</v>
      </c>
      <c r="BU239" s="19">
        <v>0</v>
      </c>
      <c r="BV239" s="19">
        <v>0</v>
      </c>
      <c r="BW239" s="19">
        <v>0</v>
      </c>
      <c r="BX239" s="19">
        <v>0</v>
      </c>
      <c r="BY239" s="19">
        <v>0</v>
      </c>
      <c r="BZ239" s="19">
        <f t="shared" si="665"/>
        <v>0</v>
      </c>
      <c r="CA239" s="19">
        <f t="shared" si="666"/>
        <v>0</v>
      </c>
      <c r="CB239" s="19">
        <f>SUM(CC239:CD239)</f>
        <v>0</v>
      </c>
      <c r="CC239" s="24"/>
      <c r="CD239" s="23"/>
      <c r="CE239" s="19">
        <f t="shared" si="667"/>
        <v>0</v>
      </c>
      <c r="CF239" s="19">
        <v>0</v>
      </c>
      <c r="CG239" s="19">
        <v>0</v>
      </c>
      <c r="CH239" s="19">
        <v>0</v>
      </c>
      <c r="CI239" s="19">
        <v>0</v>
      </c>
      <c r="CJ239" s="19">
        <v>0</v>
      </c>
      <c r="CK239" s="19">
        <f t="shared" si="668"/>
        <v>0</v>
      </c>
      <c r="CL239" s="51">
        <v>0</v>
      </c>
      <c r="CM239" s="19">
        <v>0</v>
      </c>
      <c r="CN239" s="19">
        <v>0</v>
      </c>
      <c r="CO239" s="19">
        <v>0</v>
      </c>
      <c r="CP239" s="75"/>
      <c r="CQ239" s="75"/>
      <c r="CR239" s="75"/>
      <c r="CS239" s="19">
        <f>SUM(CT239)</f>
        <v>0</v>
      </c>
      <c r="CT239" s="19">
        <f>SUM(CU239:CV239)</f>
        <v>0</v>
      </c>
      <c r="CU239" s="19">
        <v>0</v>
      </c>
      <c r="CV239" s="20">
        <v>0</v>
      </c>
    </row>
    <row r="240" spans="1:101" s="52" customFormat="1" ht="31.2" x14ac:dyDescent="0.3">
      <c r="A240" s="105" t="s">
        <v>1</v>
      </c>
      <c r="B240" s="21" t="s">
        <v>58</v>
      </c>
      <c r="C240" s="22" t="s">
        <v>507</v>
      </c>
      <c r="D240" s="19">
        <f t="shared" si="656"/>
        <v>37873414</v>
      </c>
      <c r="E240" s="19">
        <f t="shared" si="657"/>
        <v>36408999</v>
      </c>
      <c r="F240" s="19">
        <f t="shared" si="658"/>
        <v>36408999</v>
      </c>
      <c r="G240" s="23">
        <f>14307855+208480</f>
        <v>14516335</v>
      </c>
      <c r="H240" s="23">
        <f>3576966+52120</f>
        <v>3629086</v>
      </c>
      <c r="I240" s="19">
        <f t="shared" si="584"/>
        <v>11803432</v>
      </c>
      <c r="J240" s="23">
        <v>6841666</v>
      </c>
      <c r="K240" s="23">
        <v>44863</v>
      </c>
      <c r="L240" s="23">
        <v>43670</v>
      </c>
      <c r="M240" s="23">
        <v>20000</v>
      </c>
      <c r="N240" s="23">
        <v>640285</v>
      </c>
      <c r="O240" s="23">
        <v>4212948</v>
      </c>
      <c r="P240" s="19">
        <f t="shared" si="585"/>
        <v>8000</v>
      </c>
      <c r="Q240" s="23">
        <v>4000</v>
      </c>
      <c r="R240" s="23">
        <v>4000</v>
      </c>
      <c r="S240" s="23">
        <v>5362</v>
      </c>
      <c r="T240" s="23">
        <f>181282+3000</f>
        <v>184282</v>
      </c>
      <c r="U240" s="19">
        <f t="shared" si="659"/>
        <v>2076931</v>
      </c>
      <c r="V240" s="23">
        <f>984281+20000</f>
        <v>1004281</v>
      </c>
      <c r="W240" s="23">
        <f>422597+9995</f>
        <v>432592</v>
      </c>
      <c r="X240" s="23">
        <f>35086+10145</f>
        <v>45231</v>
      </c>
      <c r="Y240" s="23">
        <f>349111+50</f>
        <v>349161</v>
      </c>
      <c r="Z240" s="23">
        <v>195829</v>
      </c>
      <c r="AA240" s="23">
        <v>0</v>
      </c>
      <c r="AB240" s="23">
        <v>0</v>
      </c>
      <c r="AC240" s="23">
        <f>47626+2211</f>
        <v>49837</v>
      </c>
      <c r="AD240" s="23"/>
      <c r="AE240" s="19">
        <f t="shared" si="660"/>
        <v>4185571</v>
      </c>
      <c r="AF240" s="24">
        <v>0</v>
      </c>
      <c r="AG240" s="24">
        <v>0</v>
      </c>
      <c r="AH240" s="23">
        <v>1039683</v>
      </c>
      <c r="AI240" s="23">
        <v>861071</v>
      </c>
      <c r="AJ240" s="23">
        <v>0</v>
      </c>
      <c r="AK240" s="23">
        <v>70341</v>
      </c>
      <c r="AL240" s="23">
        <v>0</v>
      </c>
      <c r="AM240" s="23">
        <v>47332</v>
      </c>
      <c r="AN240" s="23">
        <v>694463</v>
      </c>
      <c r="AO240" s="23">
        <v>0</v>
      </c>
      <c r="AP240" s="23">
        <v>0</v>
      </c>
      <c r="AQ240" s="23">
        <v>0</v>
      </c>
      <c r="AR240" s="23">
        <v>16000</v>
      </c>
      <c r="AS240" s="23">
        <v>110000</v>
      </c>
      <c r="AT240" s="23">
        <v>0</v>
      </c>
      <c r="AU240" s="23">
        <v>3618</v>
      </c>
      <c r="AV240" s="23">
        <v>0</v>
      </c>
      <c r="AW240" s="23">
        <v>0</v>
      </c>
      <c r="AX240" s="23">
        <v>0</v>
      </c>
      <c r="AY240" s="23">
        <v>0</v>
      </c>
      <c r="AZ240" s="23">
        <v>1343063</v>
      </c>
      <c r="BA240" s="19">
        <f t="shared" si="661"/>
        <v>0</v>
      </c>
      <c r="BB240" s="19">
        <f t="shared" si="662"/>
        <v>0</v>
      </c>
      <c r="BC240" s="19">
        <v>0</v>
      </c>
      <c r="BD240" s="19">
        <v>0</v>
      </c>
      <c r="BE240" s="19">
        <v>0</v>
      </c>
      <c r="BF240" s="19">
        <f t="shared" si="663"/>
        <v>0</v>
      </c>
      <c r="BG240" s="19">
        <v>0</v>
      </c>
      <c r="BH240" s="19">
        <v>0</v>
      </c>
      <c r="BI240" s="19">
        <v>0</v>
      </c>
      <c r="BJ240" s="19">
        <v>0</v>
      </c>
      <c r="BK240" s="19">
        <f t="shared" si="587"/>
        <v>0</v>
      </c>
      <c r="BL240" s="19">
        <v>0</v>
      </c>
      <c r="BM240" s="19">
        <v>0</v>
      </c>
      <c r="BN240" s="19">
        <f t="shared" si="664"/>
        <v>0</v>
      </c>
      <c r="BO240" s="19">
        <v>0</v>
      </c>
      <c r="BP240" s="19">
        <v>0</v>
      </c>
      <c r="BQ240" s="19">
        <v>0</v>
      </c>
      <c r="BR240" s="19">
        <v>0</v>
      </c>
      <c r="BS240" s="19">
        <v>0</v>
      </c>
      <c r="BT240" s="19">
        <v>0</v>
      </c>
      <c r="BU240" s="19">
        <v>0</v>
      </c>
      <c r="BV240" s="19">
        <v>0</v>
      </c>
      <c r="BW240" s="19">
        <v>0</v>
      </c>
      <c r="BX240" s="19">
        <v>0</v>
      </c>
      <c r="BY240" s="19">
        <v>0</v>
      </c>
      <c r="BZ240" s="19">
        <f t="shared" si="665"/>
        <v>1464415</v>
      </c>
      <c r="CA240" s="19">
        <f t="shared" si="666"/>
        <v>1464415</v>
      </c>
      <c r="CB240" s="19">
        <f t="shared" si="588"/>
        <v>1464415</v>
      </c>
      <c r="CC240" s="24"/>
      <c r="CD240" s="23">
        <v>1464415</v>
      </c>
      <c r="CE240" s="19">
        <f t="shared" si="667"/>
        <v>0</v>
      </c>
      <c r="CF240" s="19">
        <v>0</v>
      </c>
      <c r="CG240" s="19">
        <v>0</v>
      </c>
      <c r="CH240" s="19">
        <v>0</v>
      </c>
      <c r="CI240" s="19">
        <v>0</v>
      </c>
      <c r="CJ240" s="19">
        <v>0</v>
      </c>
      <c r="CK240" s="19">
        <f t="shared" si="668"/>
        <v>0</v>
      </c>
      <c r="CL240" s="51"/>
      <c r="CM240" s="19">
        <v>0</v>
      </c>
      <c r="CN240" s="19">
        <v>0</v>
      </c>
      <c r="CO240" s="19">
        <v>0</v>
      </c>
      <c r="CP240" s="75"/>
      <c r="CQ240" s="75"/>
      <c r="CR240" s="75"/>
      <c r="CS240" s="19">
        <f t="shared" si="589"/>
        <v>0</v>
      </c>
      <c r="CT240" s="19">
        <f t="shared" si="590"/>
        <v>0</v>
      </c>
      <c r="CU240" s="19">
        <v>0</v>
      </c>
      <c r="CV240" s="20">
        <v>0</v>
      </c>
    </row>
    <row r="241" spans="1:101" s="52" customFormat="1" ht="31.2" x14ac:dyDescent="0.3">
      <c r="A241" s="105" t="s">
        <v>1</v>
      </c>
      <c r="B241" s="21" t="s">
        <v>58</v>
      </c>
      <c r="C241" s="22" t="s">
        <v>508</v>
      </c>
      <c r="D241" s="19">
        <f t="shared" si="656"/>
        <v>29347400</v>
      </c>
      <c r="E241" s="19">
        <f t="shared" si="657"/>
        <v>27950400</v>
      </c>
      <c r="F241" s="19">
        <f t="shared" si="658"/>
        <v>27950400</v>
      </c>
      <c r="G241" s="23">
        <f>11327912+250000</f>
        <v>11577912</v>
      </c>
      <c r="H241" s="23">
        <f>2831978+62500</f>
        <v>2894478</v>
      </c>
      <c r="I241" s="19">
        <f t="shared" si="584"/>
        <v>8111349</v>
      </c>
      <c r="J241" s="23">
        <v>5305888</v>
      </c>
      <c r="K241" s="23">
        <v>58000</v>
      </c>
      <c r="L241" s="23">
        <f>17600+544</f>
        <v>18144</v>
      </c>
      <c r="M241" s="23">
        <v>0</v>
      </c>
      <c r="N241" s="23">
        <v>500500</v>
      </c>
      <c r="O241" s="23">
        <v>2228817</v>
      </c>
      <c r="P241" s="19">
        <f t="shared" si="585"/>
        <v>0</v>
      </c>
      <c r="Q241" s="23">
        <v>0</v>
      </c>
      <c r="R241" s="23">
        <v>0</v>
      </c>
      <c r="S241" s="23">
        <v>0</v>
      </c>
      <c r="T241" s="23">
        <v>97160</v>
      </c>
      <c r="U241" s="19">
        <f t="shared" si="659"/>
        <v>1875108</v>
      </c>
      <c r="V241" s="23">
        <f>674182+50000</f>
        <v>724182</v>
      </c>
      <c r="W241" s="23">
        <f>387660+196486</f>
        <v>584146</v>
      </c>
      <c r="X241" s="23">
        <f>40883+133904</f>
        <v>174787</v>
      </c>
      <c r="Y241" s="23">
        <f>150696+31807</f>
        <v>182503</v>
      </c>
      <c r="Z241" s="23">
        <f>91919+55000</f>
        <v>146919</v>
      </c>
      <c r="AA241" s="23">
        <v>54040</v>
      </c>
      <c r="AB241" s="23">
        <v>0</v>
      </c>
      <c r="AC241" s="23">
        <f>8502+29</f>
        <v>8531</v>
      </c>
      <c r="AD241" s="23"/>
      <c r="AE241" s="19">
        <f t="shared" si="660"/>
        <v>3394393</v>
      </c>
      <c r="AF241" s="24">
        <v>0</v>
      </c>
      <c r="AG241" s="24">
        <v>0</v>
      </c>
      <c r="AH241" s="23">
        <v>465572</v>
      </c>
      <c r="AI241" s="23">
        <v>1963613</v>
      </c>
      <c r="AJ241" s="23">
        <v>0</v>
      </c>
      <c r="AK241" s="23">
        <v>28000</v>
      </c>
      <c r="AL241" s="23">
        <v>0</v>
      </c>
      <c r="AM241" s="23">
        <v>13000</v>
      </c>
      <c r="AN241" s="23">
        <v>330000</v>
      </c>
      <c r="AO241" s="23">
        <v>0</v>
      </c>
      <c r="AP241" s="23">
        <v>600</v>
      </c>
      <c r="AQ241" s="23">
        <v>0</v>
      </c>
      <c r="AR241" s="23">
        <v>49000</v>
      </c>
      <c r="AS241" s="23">
        <v>40000</v>
      </c>
      <c r="AT241" s="23">
        <v>0</v>
      </c>
      <c r="AU241" s="23">
        <v>0</v>
      </c>
      <c r="AV241" s="23">
        <v>0</v>
      </c>
      <c r="AW241" s="23">
        <v>0</v>
      </c>
      <c r="AX241" s="23">
        <v>0</v>
      </c>
      <c r="AY241" s="23">
        <v>0</v>
      </c>
      <c r="AZ241" s="23">
        <v>504608</v>
      </c>
      <c r="BA241" s="19">
        <f t="shared" si="661"/>
        <v>0</v>
      </c>
      <c r="BB241" s="19">
        <f t="shared" si="662"/>
        <v>0</v>
      </c>
      <c r="BC241" s="19">
        <v>0</v>
      </c>
      <c r="BD241" s="19">
        <v>0</v>
      </c>
      <c r="BE241" s="19">
        <v>0</v>
      </c>
      <c r="BF241" s="19">
        <f t="shared" si="663"/>
        <v>0</v>
      </c>
      <c r="BG241" s="19">
        <v>0</v>
      </c>
      <c r="BH241" s="19">
        <v>0</v>
      </c>
      <c r="BI241" s="19">
        <v>0</v>
      </c>
      <c r="BJ241" s="19">
        <v>0</v>
      </c>
      <c r="BK241" s="19">
        <f t="shared" si="587"/>
        <v>0</v>
      </c>
      <c r="BL241" s="19">
        <v>0</v>
      </c>
      <c r="BM241" s="19">
        <v>0</v>
      </c>
      <c r="BN241" s="19">
        <f t="shared" si="664"/>
        <v>0</v>
      </c>
      <c r="BO241" s="19">
        <v>0</v>
      </c>
      <c r="BP241" s="19">
        <v>0</v>
      </c>
      <c r="BQ241" s="19">
        <v>0</v>
      </c>
      <c r="BR241" s="19">
        <v>0</v>
      </c>
      <c r="BS241" s="19">
        <v>0</v>
      </c>
      <c r="BT241" s="19">
        <v>0</v>
      </c>
      <c r="BU241" s="19">
        <v>0</v>
      </c>
      <c r="BV241" s="19">
        <v>0</v>
      </c>
      <c r="BW241" s="19">
        <v>0</v>
      </c>
      <c r="BX241" s="19">
        <v>0</v>
      </c>
      <c r="BY241" s="19">
        <v>0</v>
      </c>
      <c r="BZ241" s="19">
        <f t="shared" si="665"/>
        <v>1397000</v>
      </c>
      <c r="CA241" s="19">
        <f t="shared" si="666"/>
        <v>1397000</v>
      </c>
      <c r="CB241" s="19">
        <f t="shared" si="588"/>
        <v>1397000</v>
      </c>
      <c r="CC241" s="24"/>
      <c r="CD241" s="23">
        <v>1397000</v>
      </c>
      <c r="CE241" s="19">
        <f t="shared" si="667"/>
        <v>0</v>
      </c>
      <c r="CF241" s="19">
        <v>0</v>
      </c>
      <c r="CG241" s="19">
        <v>0</v>
      </c>
      <c r="CH241" s="19">
        <v>0</v>
      </c>
      <c r="CI241" s="19">
        <v>0</v>
      </c>
      <c r="CJ241" s="19">
        <v>0</v>
      </c>
      <c r="CK241" s="19">
        <f t="shared" si="668"/>
        <v>0</v>
      </c>
      <c r="CL241" s="51"/>
      <c r="CM241" s="19">
        <v>0</v>
      </c>
      <c r="CN241" s="19">
        <v>0</v>
      </c>
      <c r="CO241" s="19">
        <v>0</v>
      </c>
      <c r="CP241" s="75"/>
      <c r="CQ241" s="75"/>
      <c r="CR241" s="75"/>
      <c r="CS241" s="19">
        <f t="shared" si="589"/>
        <v>0</v>
      </c>
      <c r="CT241" s="19">
        <f t="shared" si="590"/>
        <v>0</v>
      </c>
      <c r="CU241" s="19">
        <v>0</v>
      </c>
      <c r="CV241" s="20">
        <v>0</v>
      </c>
    </row>
    <row r="242" spans="1:101" s="52" customFormat="1" ht="15.6" x14ac:dyDescent="0.3">
      <c r="A242" s="105" t="s">
        <v>1</v>
      </c>
      <c r="B242" s="21" t="s">
        <v>58</v>
      </c>
      <c r="C242" s="22" t="s">
        <v>509</v>
      </c>
      <c r="D242" s="19">
        <f t="shared" si="656"/>
        <v>8856534</v>
      </c>
      <c r="E242" s="19">
        <f t="shared" si="657"/>
        <v>8466112</v>
      </c>
      <c r="F242" s="19">
        <f t="shared" si="658"/>
        <v>8466112</v>
      </c>
      <c r="G242" s="23">
        <f>3818076+50520</f>
        <v>3868596</v>
      </c>
      <c r="H242" s="23">
        <f>954521+12630</f>
        <v>967151</v>
      </c>
      <c r="I242" s="19">
        <f t="shared" si="584"/>
        <v>2179583</v>
      </c>
      <c r="J242" s="23">
        <v>947073</v>
      </c>
      <c r="K242" s="23">
        <v>26400</v>
      </c>
      <c r="L242" s="23">
        <v>46000</v>
      </c>
      <c r="M242" s="23">
        <v>0</v>
      </c>
      <c r="N242" s="23">
        <v>336808</v>
      </c>
      <c r="O242" s="23">
        <v>823302</v>
      </c>
      <c r="P242" s="19">
        <f t="shared" si="585"/>
        <v>35800</v>
      </c>
      <c r="Q242" s="23">
        <v>33800</v>
      </c>
      <c r="R242" s="23">
        <v>2000</v>
      </c>
      <c r="S242" s="23">
        <v>0</v>
      </c>
      <c r="T242" s="23">
        <v>44200</v>
      </c>
      <c r="U242" s="19">
        <f t="shared" si="659"/>
        <v>270281</v>
      </c>
      <c r="V242" s="23">
        <v>51900</v>
      </c>
      <c r="W242" s="23">
        <f>108107+30000</f>
        <v>138107</v>
      </c>
      <c r="X242" s="23">
        <f>0+1598</f>
        <v>1598</v>
      </c>
      <c r="Y242" s="23">
        <v>54211</v>
      </c>
      <c r="Z242" s="23">
        <v>20364</v>
      </c>
      <c r="AA242" s="23">
        <v>0</v>
      </c>
      <c r="AB242" s="23">
        <v>0</v>
      </c>
      <c r="AC242" s="23">
        <v>4101</v>
      </c>
      <c r="AD242" s="23"/>
      <c r="AE242" s="19">
        <f t="shared" si="660"/>
        <v>1100501</v>
      </c>
      <c r="AF242" s="24">
        <v>0</v>
      </c>
      <c r="AG242" s="24">
        <v>0</v>
      </c>
      <c r="AH242" s="23">
        <v>175649</v>
      </c>
      <c r="AI242" s="23">
        <v>465074</v>
      </c>
      <c r="AJ242" s="23">
        <v>0</v>
      </c>
      <c r="AK242" s="23">
        <v>27473</v>
      </c>
      <c r="AL242" s="23">
        <v>0</v>
      </c>
      <c r="AM242" s="23">
        <v>2400</v>
      </c>
      <c r="AN242" s="23">
        <v>18400</v>
      </c>
      <c r="AO242" s="23">
        <v>0</v>
      </c>
      <c r="AP242" s="23">
        <v>0</v>
      </c>
      <c r="AQ242" s="23">
        <v>0</v>
      </c>
      <c r="AR242" s="23">
        <v>0</v>
      </c>
      <c r="AS242" s="23">
        <v>227623</v>
      </c>
      <c r="AT242" s="23">
        <v>0</v>
      </c>
      <c r="AU242" s="23">
        <v>0</v>
      </c>
      <c r="AV242" s="23">
        <v>0</v>
      </c>
      <c r="AW242" s="23">
        <v>0</v>
      </c>
      <c r="AX242" s="23">
        <v>0</v>
      </c>
      <c r="AY242" s="23">
        <v>0</v>
      </c>
      <c r="AZ242" s="23">
        <v>183882</v>
      </c>
      <c r="BA242" s="19">
        <f t="shared" si="661"/>
        <v>0</v>
      </c>
      <c r="BB242" s="19">
        <f t="shared" si="662"/>
        <v>0</v>
      </c>
      <c r="BC242" s="19">
        <v>0</v>
      </c>
      <c r="BD242" s="19">
        <v>0</v>
      </c>
      <c r="BE242" s="19">
        <v>0</v>
      </c>
      <c r="BF242" s="19">
        <f t="shared" si="663"/>
        <v>0</v>
      </c>
      <c r="BG242" s="19">
        <v>0</v>
      </c>
      <c r="BH242" s="19">
        <v>0</v>
      </c>
      <c r="BI242" s="19">
        <v>0</v>
      </c>
      <c r="BJ242" s="19">
        <v>0</v>
      </c>
      <c r="BK242" s="19">
        <f t="shared" si="587"/>
        <v>0</v>
      </c>
      <c r="BL242" s="19">
        <v>0</v>
      </c>
      <c r="BM242" s="19">
        <v>0</v>
      </c>
      <c r="BN242" s="19">
        <f t="shared" si="664"/>
        <v>0</v>
      </c>
      <c r="BO242" s="19">
        <v>0</v>
      </c>
      <c r="BP242" s="19">
        <v>0</v>
      </c>
      <c r="BQ242" s="19">
        <v>0</v>
      </c>
      <c r="BR242" s="19">
        <v>0</v>
      </c>
      <c r="BS242" s="19">
        <v>0</v>
      </c>
      <c r="BT242" s="19">
        <v>0</v>
      </c>
      <c r="BU242" s="19">
        <v>0</v>
      </c>
      <c r="BV242" s="19">
        <v>0</v>
      </c>
      <c r="BW242" s="19">
        <v>0</v>
      </c>
      <c r="BX242" s="19">
        <v>0</v>
      </c>
      <c r="BY242" s="19">
        <v>0</v>
      </c>
      <c r="BZ242" s="19">
        <f t="shared" si="665"/>
        <v>390422</v>
      </c>
      <c r="CA242" s="19">
        <f t="shared" si="666"/>
        <v>390422</v>
      </c>
      <c r="CB242" s="19">
        <f t="shared" si="588"/>
        <v>390422</v>
      </c>
      <c r="CC242" s="24"/>
      <c r="CD242" s="23">
        <v>390422</v>
      </c>
      <c r="CE242" s="19">
        <f t="shared" si="667"/>
        <v>0</v>
      </c>
      <c r="CF242" s="19">
        <v>0</v>
      </c>
      <c r="CG242" s="19">
        <v>0</v>
      </c>
      <c r="CH242" s="19">
        <v>0</v>
      </c>
      <c r="CI242" s="19">
        <v>0</v>
      </c>
      <c r="CJ242" s="19">
        <v>0</v>
      </c>
      <c r="CK242" s="19">
        <f t="shared" si="668"/>
        <v>0</v>
      </c>
      <c r="CL242" s="51">
        <v>0</v>
      </c>
      <c r="CM242" s="19">
        <v>0</v>
      </c>
      <c r="CN242" s="19">
        <v>0</v>
      </c>
      <c r="CO242" s="19">
        <v>0</v>
      </c>
      <c r="CP242" s="75"/>
      <c r="CQ242" s="75"/>
      <c r="CR242" s="75"/>
      <c r="CS242" s="19">
        <f t="shared" si="589"/>
        <v>0</v>
      </c>
      <c r="CT242" s="19">
        <f t="shared" si="590"/>
        <v>0</v>
      </c>
      <c r="CU242" s="19">
        <v>0</v>
      </c>
      <c r="CV242" s="20">
        <v>0</v>
      </c>
    </row>
    <row r="243" spans="1:101" s="52" customFormat="1" ht="31.2" x14ac:dyDescent="0.3">
      <c r="A243" s="105" t="s">
        <v>1</v>
      </c>
      <c r="B243" s="21" t="s">
        <v>60</v>
      </c>
      <c r="C243" s="22" t="s">
        <v>510</v>
      </c>
      <c r="D243" s="19">
        <f t="shared" si="656"/>
        <v>8124357</v>
      </c>
      <c r="E243" s="19">
        <f t="shared" si="657"/>
        <v>8124357</v>
      </c>
      <c r="F243" s="19">
        <f t="shared" si="658"/>
        <v>7921613</v>
      </c>
      <c r="G243" s="23">
        <f>2799022+200905</f>
        <v>2999927</v>
      </c>
      <c r="H243" s="23">
        <f>698604+50276</f>
        <v>748880</v>
      </c>
      <c r="I243" s="19">
        <f t="shared" si="584"/>
        <v>1706806</v>
      </c>
      <c r="J243" s="23">
        <v>0</v>
      </c>
      <c r="K243" s="23">
        <v>0</v>
      </c>
      <c r="L243" s="23">
        <f>794318+146830</f>
        <v>941148</v>
      </c>
      <c r="M243" s="23">
        <v>0</v>
      </c>
      <c r="N243" s="23">
        <v>482947</v>
      </c>
      <c r="O243" s="23">
        <v>282711</v>
      </c>
      <c r="P243" s="19">
        <f t="shared" si="585"/>
        <v>19187</v>
      </c>
      <c r="Q243" s="23">
        <v>19187</v>
      </c>
      <c r="R243" s="23">
        <v>0</v>
      </c>
      <c r="S243" s="23">
        <v>0</v>
      </c>
      <c r="T243" s="23">
        <f>44108+23070</f>
        <v>67178</v>
      </c>
      <c r="U243" s="19">
        <f t="shared" si="659"/>
        <v>1734379</v>
      </c>
      <c r="V243" s="23">
        <f>115241+28100</f>
        <v>143341</v>
      </c>
      <c r="W243" s="23">
        <f>785690+154143</f>
        <v>939833</v>
      </c>
      <c r="X243" s="23">
        <f>291189+78934</f>
        <v>370123</v>
      </c>
      <c r="Y243" s="23">
        <f>142178+42200</f>
        <v>184378</v>
      </c>
      <c r="Z243" s="23">
        <f>40704+56000</f>
        <v>96704</v>
      </c>
      <c r="AA243" s="23">
        <v>0</v>
      </c>
      <c r="AB243" s="23">
        <v>0</v>
      </c>
      <c r="AC243" s="23">
        <v>0</v>
      </c>
      <c r="AD243" s="23"/>
      <c r="AE243" s="19">
        <f t="shared" si="660"/>
        <v>645256</v>
      </c>
      <c r="AF243" s="24">
        <v>0</v>
      </c>
      <c r="AG243" s="24">
        <v>0</v>
      </c>
      <c r="AH243" s="51">
        <v>57629</v>
      </c>
      <c r="AI243" s="51">
        <v>101738</v>
      </c>
      <c r="AJ243" s="51">
        <v>0</v>
      </c>
      <c r="AK243" s="51">
        <v>25890</v>
      </c>
      <c r="AL243" s="51">
        <v>0</v>
      </c>
      <c r="AM243" s="51">
        <v>0</v>
      </c>
      <c r="AN243" s="51">
        <v>40742</v>
      </c>
      <c r="AO243" s="51">
        <v>0</v>
      </c>
      <c r="AP243" s="51">
        <v>0</v>
      </c>
      <c r="AQ243" s="51">
        <v>0</v>
      </c>
      <c r="AR243" s="51">
        <v>0</v>
      </c>
      <c r="AS243" s="51">
        <v>0</v>
      </c>
      <c r="AT243" s="51">
        <v>0</v>
      </c>
      <c r="AU243" s="51">
        <v>0</v>
      </c>
      <c r="AV243" s="51">
        <v>0</v>
      </c>
      <c r="AW243" s="51">
        <v>0</v>
      </c>
      <c r="AX243" s="51">
        <v>0</v>
      </c>
      <c r="AY243" s="51">
        <v>0</v>
      </c>
      <c r="AZ243" s="51">
        <f>248366+170891</f>
        <v>419257</v>
      </c>
      <c r="BA243" s="19">
        <f t="shared" si="661"/>
        <v>202744</v>
      </c>
      <c r="BB243" s="19">
        <f t="shared" si="662"/>
        <v>0</v>
      </c>
      <c r="BC243" s="19">
        <v>0</v>
      </c>
      <c r="BD243" s="19">
        <v>0</v>
      </c>
      <c r="BE243" s="19">
        <v>0</v>
      </c>
      <c r="BF243" s="19">
        <f t="shared" si="663"/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f t="shared" si="587"/>
        <v>0</v>
      </c>
      <c r="BL243" s="19">
        <v>0</v>
      </c>
      <c r="BM243" s="19">
        <v>0</v>
      </c>
      <c r="BN243" s="19">
        <f t="shared" si="664"/>
        <v>202744</v>
      </c>
      <c r="BO243" s="19">
        <v>0</v>
      </c>
      <c r="BP243" s="19">
        <v>0</v>
      </c>
      <c r="BQ243" s="19">
        <v>0</v>
      </c>
      <c r="BR243" s="19">
        <v>0</v>
      </c>
      <c r="BS243" s="19">
        <v>0</v>
      </c>
      <c r="BT243" s="19">
        <v>0</v>
      </c>
      <c r="BU243" s="19">
        <v>0</v>
      </c>
      <c r="BV243" s="19">
        <v>0</v>
      </c>
      <c r="BW243" s="19">
        <v>0</v>
      </c>
      <c r="BX243" s="19">
        <v>0</v>
      </c>
      <c r="BY243" s="19">
        <v>202744</v>
      </c>
      <c r="BZ243" s="19">
        <f t="shared" si="665"/>
        <v>0</v>
      </c>
      <c r="CA243" s="19">
        <f t="shared" si="666"/>
        <v>0</v>
      </c>
      <c r="CB243" s="19">
        <f t="shared" si="588"/>
        <v>0</v>
      </c>
      <c r="CC243" s="23">
        <v>0</v>
      </c>
      <c r="CD243" s="23">
        <v>0</v>
      </c>
      <c r="CE243" s="19">
        <f t="shared" si="667"/>
        <v>0</v>
      </c>
      <c r="CF243" s="23">
        <v>0</v>
      </c>
      <c r="CG243" s="23">
        <v>0</v>
      </c>
      <c r="CH243" s="23">
        <v>0</v>
      </c>
      <c r="CI243" s="23">
        <v>0</v>
      </c>
      <c r="CJ243" s="23">
        <v>0</v>
      </c>
      <c r="CK243" s="19">
        <f t="shared" si="668"/>
        <v>0</v>
      </c>
      <c r="CL243" s="23"/>
      <c r="CM243" s="23"/>
      <c r="CN243" s="23">
        <v>0</v>
      </c>
      <c r="CO243" s="19">
        <v>0</v>
      </c>
      <c r="CP243" s="75"/>
      <c r="CQ243" s="75"/>
      <c r="CR243" s="75"/>
      <c r="CS243" s="19">
        <f t="shared" si="589"/>
        <v>0</v>
      </c>
      <c r="CT243" s="19">
        <f t="shared" si="590"/>
        <v>0</v>
      </c>
      <c r="CU243" s="19">
        <v>0</v>
      </c>
      <c r="CV243" s="20">
        <v>0</v>
      </c>
    </row>
    <row r="244" spans="1:101" s="52" customFormat="1" ht="31.2" x14ac:dyDescent="0.3">
      <c r="A244" s="105" t="s">
        <v>1</v>
      </c>
      <c r="B244" s="21" t="s">
        <v>62</v>
      </c>
      <c r="C244" s="22" t="s">
        <v>512</v>
      </c>
      <c r="D244" s="19">
        <f t="shared" si="656"/>
        <v>547674</v>
      </c>
      <c r="E244" s="19">
        <f t="shared" si="657"/>
        <v>547674</v>
      </c>
      <c r="F244" s="19">
        <f t="shared" si="658"/>
        <v>547674</v>
      </c>
      <c r="G244" s="23">
        <v>0</v>
      </c>
      <c r="H244" s="23">
        <v>0</v>
      </c>
      <c r="I244" s="19">
        <f t="shared" si="584"/>
        <v>3478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3478</v>
      </c>
      <c r="P244" s="19">
        <f t="shared" si="585"/>
        <v>0</v>
      </c>
      <c r="Q244" s="23">
        <v>0</v>
      </c>
      <c r="R244" s="23">
        <v>0</v>
      </c>
      <c r="S244" s="23">
        <v>0</v>
      </c>
      <c r="T244" s="23">
        <v>0</v>
      </c>
      <c r="U244" s="19">
        <f t="shared" si="659"/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/>
      <c r="AE244" s="19">
        <f t="shared" si="660"/>
        <v>544196</v>
      </c>
      <c r="AF244" s="24">
        <v>0</v>
      </c>
      <c r="AG244" s="24">
        <v>0</v>
      </c>
      <c r="AH244" s="51">
        <v>0</v>
      </c>
      <c r="AI244" s="51">
        <v>0</v>
      </c>
      <c r="AJ244" s="51">
        <v>0</v>
      </c>
      <c r="AK244" s="51">
        <v>0</v>
      </c>
      <c r="AL244" s="51">
        <v>0</v>
      </c>
      <c r="AM244" s="51">
        <v>1500</v>
      </c>
      <c r="AN244" s="51">
        <v>542566</v>
      </c>
      <c r="AO244" s="51">
        <v>0</v>
      </c>
      <c r="AP244" s="51">
        <v>0</v>
      </c>
      <c r="AQ244" s="51">
        <v>0</v>
      </c>
      <c r="AR244" s="51">
        <v>0</v>
      </c>
      <c r="AS244" s="51">
        <v>130</v>
      </c>
      <c r="AT244" s="51">
        <v>0</v>
      </c>
      <c r="AU244" s="51">
        <v>0</v>
      </c>
      <c r="AV244" s="51">
        <v>0</v>
      </c>
      <c r="AW244" s="51">
        <v>0</v>
      </c>
      <c r="AX244" s="51">
        <v>0</v>
      </c>
      <c r="AY244" s="51">
        <v>0</v>
      </c>
      <c r="AZ244" s="51">
        <v>0</v>
      </c>
      <c r="BA244" s="19">
        <f t="shared" si="661"/>
        <v>0</v>
      </c>
      <c r="BB244" s="19">
        <f t="shared" si="662"/>
        <v>0</v>
      </c>
      <c r="BC244" s="19">
        <v>0</v>
      </c>
      <c r="BD244" s="19">
        <v>0</v>
      </c>
      <c r="BE244" s="19">
        <v>0</v>
      </c>
      <c r="BF244" s="19">
        <f t="shared" si="663"/>
        <v>0</v>
      </c>
      <c r="BG244" s="19">
        <v>0</v>
      </c>
      <c r="BH244" s="19">
        <v>0</v>
      </c>
      <c r="BI244" s="19">
        <v>0</v>
      </c>
      <c r="BJ244" s="19">
        <v>0</v>
      </c>
      <c r="BK244" s="19">
        <f t="shared" si="587"/>
        <v>0</v>
      </c>
      <c r="BL244" s="19">
        <v>0</v>
      </c>
      <c r="BM244" s="19">
        <v>0</v>
      </c>
      <c r="BN244" s="19">
        <f t="shared" si="664"/>
        <v>0</v>
      </c>
      <c r="BO244" s="19">
        <v>0</v>
      </c>
      <c r="BP244" s="19">
        <v>0</v>
      </c>
      <c r="BQ244" s="19">
        <v>0</v>
      </c>
      <c r="BR244" s="19">
        <v>0</v>
      </c>
      <c r="BS244" s="19">
        <v>0</v>
      </c>
      <c r="BT244" s="19">
        <v>0</v>
      </c>
      <c r="BU244" s="19">
        <v>0</v>
      </c>
      <c r="BV244" s="19">
        <v>0</v>
      </c>
      <c r="BW244" s="19">
        <v>0</v>
      </c>
      <c r="BX244" s="19">
        <v>0</v>
      </c>
      <c r="BY244" s="19">
        <v>0</v>
      </c>
      <c r="BZ244" s="19">
        <f t="shared" si="665"/>
        <v>0</v>
      </c>
      <c r="CA244" s="19">
        <f t="shared" si="666"/>
        <v>0</v>
      </c>
      <c r="CB244" s="19">
        <f t="shared" si="588"/>
        <v>0</v>
      </c>
      <c r="CC244" s="23">
        <v>0</v>
      </c>
      <c r="CD244" s="23">
        <v>0</v>
      </c>
      <c r="CE244" s="19">
        <f t="shared" si="667"/>
        <v>0</v>
      </c>
      <c r="CF244" s="23">
        <v>0</v>
      </c>
      <c r="CG244" s="23">
        <v>0</v>
      </c>
      <c r="CH244" s="23">
        <v>0</v>
      </c>
      <c r="CI244" s="23">
        <v>0</v>
      </c>
      <c r="CJ244" s="23">
        <v>0</v>
      </c>
      <c r="CK244" s="19">
        <f t="shared" si="668"/>
        <v>0</v>
      </c>
      <c r="CL244" s="23"/>
      <c r="CM244" s="23"/>
      <c r="CN244" s="23">
        <v>0</v>
      </c>
      <c r="CO244" s="19">
        <v>0</v>
      </c>
      <c r="CP244" s="75"/>
      <c r="CQ244" s="75"/>
      <c r="CR244" s="75"/>
      <c r="CS244" s="19">
        <f t="shared" si="589"/>
        <v>0</v>
      </c>
      <c r="CT244" s="19">
        <f t="shared" si="590"/>
        <v>0</v>
      </c>
      <c r="CU244" s="19">
        <v>0</v>
      </c>
      <c r="CV244" s="20">
        <v>0</v>
      </c>
    </row>
    <row r="245" spans="1:101" s="52" customFormat="1" ht="15.6" x14ac:dyDescent="0.3">
      <c r="A245" s="105" t="s">
        <v>1</v>
      </c>
      <c r="B245" s="21" t="s">
        <v>126</v>
      </c>
      <c r="C245" s="22" t="s">
        <v>511</v>
      </c>
      <c r="D245" s="19">
        <f t="shared" si="656"/>
        <v>53486261</v>
      </c>
      <c r="E245" s="19">
        <f t="shared" si="657"/>
        <v>50642967</v>
      </c>
      <c r="F245" s="19">
        <f t="shared" si="658"/>
        <v>50617359</v>
      </c>
      <c r="G245" s="23">
        <v>34515800</v>
      </c>
      <c r="H245" s="23">
        <f>2871528+155769</f>
        <v>3027297</v>
      </c>
      <c r="I245" s="19">
        <f t="shared" si="584"/>
        <v>8329943</v>
      </c>
      <c r="J245" s="23">
        <v>29809</v>
      </c>
      <c r="K245" s="23">
        <v>1020096</v>
      </c>
      <c r="L245" s="23">
        <v>0</v>
      </c>
      <c r="M245" s="23">
        <v>0</v>
      </c>
      <c r="N245" s="23">
        <v>3260344</v>
      </c>
      <c r="O245" s="23">
        <v>4019694</v>
      </c>
      <c r="P245" s="19">
        <f t="shared" si="585"/>
        <v>83148</v>
      </c>
      <c r="Q245" s="23">
        <v>16148</v>
      </c>
      <c r="R245" s="23">
        <v>67000</v>
      </c>
      <c r="S245" s="23">
        <v>0</v>
      </c>
      <c r="T245" s="23">
        <f>366066+50000</f>
        <v>416066</v>
      </c>
      <c r="U245" s="19">
        <f t="shared" si="659"/>
        <v>667954</v>
      </c>
      <c r="V245" s="23">
        <f>124338+45000</f>
        <v>169338</v>
      </c>
      <c r="W245" s="23">
        <f>179103+266</f>
        <v>179369</v>
      </c>
      <c r="X245" s="23">
        <v>136247</v>
      </c>
      <c r="Y245" s="23">
        <v>113154</v>
      </c>
      <c r="Z245" s="23">
        <f>34129+5000</f>
        <v>39129</v>
      </c>
      <c r="AA245" s="23">
        <v>17642</v>
      </c>
      <c r="AB245" s="23">
        <v>0</v>
      </c>
      <c r="AC245" s="23">
        <f>8875+4200</f>
        <v>13075</v>
      </c>
      <c r="AD245" s="23"/>
      <c r="AE245" s="19">
        <f t="shared" si="660"/>
        <v>3577151</v>
      </c>
      <c r="AF245" s="24">
        <v>0</v>
      </c>
      <c r="AG245" s="24">
        <v>0</v>
      </c>
      <c r="AH245" s="51">
        <v>188450</v>
      </c>
      <c r="AI245" s="51">
        <v>815411</v>
      </c>
      <c r="AJ245" s="51">
        <v>14000</v>
      </c>
      <c r="AK245" s="51">
        <v>33586</v>
      </c>
      <c r="AL245" s="51">
        <v>0</v>
      </c>
      <c r="AM245" s="51">
        <v>24597</v>
      </c>
      <c r="AN245" s="51">
        <v>6949</v>
      </c>
      <c r="AO245" s="51">
        <v>0</v>
      </c>
      <c r="AP245" s="51">
        <v>0</v>
      </c>
      <c r="AQ245" s="51">
        <v>392843</v>
      </c>
      <c r="AR245" s="51">
        <v>0</v>
      </c>
      <c r="AS245" s="51">
        <v>120942</v>
      </c>
      <c r="AT245" s="51">
        <v>0</v>
      </c>
      <c r="AU245" s="51">
        <v>0</v>
      </c>
      <c r="AV245" s="51">
        <v>0</v>
      </c>
      <c r="AW245" s="51">
        <v>1226780</v>
      </c>
      <c r="AX245" s="51">
        <v>240000</v>
      </c>
      <c r="AY245" s="51">
        <v>0</v>
      </c>
      <c r="AZ245" s="51">
        <v>513593</v>
      </c>
      <c r="BA245" s="19">
        <f t="shared" si="661"/>
        <v>25608</v>
      </c>
      <c r="BB245" s="19">
        <f t="shared" si="662"/>
        <v>0</v>
      </c>
      <c r="BC245" s="19">
        <v>0</v>
      </c>
      <c r="BD245" s="19">
        <v>0</v>
      </c>
      <c r="BE245" s="19">
        <v>0</v>
      </c>
      <c r="BF245" s="19">
        <f t="shared" si="663"/>
        <v>0</v>
      </c>
      <c r="BG245" s="19">
        <v>0</v>
      </c>
      <c r="BH245" s="19">
        <v>0</v>
      </c>
      <c r="BI245" s="19">
        <v>0</v>
      </c>
      <c r="BJ245" s="19">
        <v>0</v>
      </c>
      <c r="BK245" s="19">
        <f t="shared" si="587"/>
        <v>0</v>
      </c>
      <c r="BL245" s="19">
        <v>0</v>
      </c>
      <c r="BM245" s="19">
        <v>0</v>
      </c>
      <c r="BN245" s="19">
        <f t="shared" si="664"/>
        <v>25608</v>
      </c>
      <c r="BO245" s="19">
        <v>0</v>
      </c>
      <c r="BP245" s="19">
        <v>0</v>
      </c>
      <c r="BQ245" s="19">
        <v>0</v>
      </c>
      <c r="BR245" s="19">
        <v>0</v>
      </c>
      <c r="BS245" s="19">
        <v>0</v>
      </c>
      <c r="BT245" s="19">
        <v>0</v>
      </c>
      <c r="BU245" s="19">
        <v>0</v>
      </c>
      <c r="BV245" s="19">
        <v>0</v>
      </c>
      <c r="BW245" s="19">
        <v>0</v>
      </c>
      <c r="BX245" s="19">
        <v>25608</v>
      </c>
      <c r="BY245" s="19">
        <v>0</v>
      </c>
      <c r="BZ245" s="19">
        <f t="shared" si="665"/>
        <v>2843294</v>
      </c>
      <c r="CA245" s="19">
        <f t="shared" si="666"/>
        <v>2843294</v>
      </c>
      <c r="CB245" s="19">
        <f t="shared" si="588"/>
        <v>2017273</v>
      </c>
      <c r="CC245" s="23">
        <v>0</v>
      </c>
      <c r="CD245" s="23">
        <v>2017273</v>
      </c>
      <c r="CE245" s="19">
        <f t="shared" si="667"/>
        <v>0</v>
      </c>
      <c r="CF245" s="23">
        <v>0</v>
      </c>
      <c r="CG245" s="23">
        <v>0</v>
      </c>
      <c r="CH245" s="23"/>
      <c r="CI245" s="23"/>
      <c r="CJ245" s="23"/>
      <c r="CK245" s="19">
        <f t="shared" si="668"/>
        <v>826021</v>
      </c>
      <c r="CL245" s="23"/>
      <c r="CM245" s="23">
        <v>826021</v>
      </c>
      <c r="CN245" s="23">
        <v>0</v>
      </c>
      <c r="CO245" s="19">
        <v>0</v>
      </c>
      <c r="CP245" s="75"/>
      <c r="CQ245" s="75"/>
      <c r="CR245" s="75"/>
      <c r="CS245" s="19">
        <f t="shared" si="589"/>
        <v>0</v>
      </c>
      <c r="CT245" s="19">
        <f t="shared" si="590"/>
        <v>0</v>
      </c>
      <c r="CU245" s="19">
        <v>0</v>
      </c>
      <c r="CV245" s="20">
        <v>0</v>
      </c>
    </row>
    <row r="246" spans="1:101" ht="31.2" x14ac:dyDescent="0.3">
      <c r="A246" s="105" t="s">
        <v>1</v>
      </c>
      <c r="B246" s="21" t="s">
        <v>66</v>
      </c>
      <c r="C246" s="22" t="s">
        <v>513</v>
      </c>
      <c r="D246" s="19">
        <f t="shared" si="656"/>
        <v>289215</v>
      </c>
      <c r="E246" s="19">
        <f t="shared" si="657"/>
        <v>259215</v>
      </c>
      <c r="F246" s="19">
        <f t="shared" si="658"/>
        <v>259215</v>
      </c>
      <c r="G246" s="23">
        <f>80000+22572</f>
        <v>102572</v>
      </c>
      <c r="H246" s="23">
        <f>20000+5643</f>
        <v>25643</v>
      </c>
      <c r="I246" s="19">
        <f>SUM(J246:O246)</f>
        <v>62702</v>
      </c>
      <c r="J246" s="23">
        <v>0</v>
      </c>
      <c r="K246" s="23">
        <v>0</v>
      </c>
      <c r="L246" s="23">
        <v>0</v>
      </c>
      <c r="M246" s="23">
        <v>0</v>
      </c>
      <c r="N246" s="23">
        <v>5000</v>
      </c>
      <c r="O246" s="23">
        <v>57702</v>
      </c>
      <c r="P246" s="19">
        <f>SUM(Q246:R246)</f>
        <v>0</v>
      </c>
      <c r="Q246" s="23">
        <v>0</v>
      </c>
      <c r="R246" s="23">
        <v>0</v>
      </c>
      <c r="S246" s="23">
        <v>0</v>
      </c>
      <c r="T246" s="23">
        <v>0</v>
      </c>
      <c r="U246" s="19">
        <f t="shared" si="659"/>
        <v>18000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f>7000+11000</f>
        <v>18000</v>
      </c>
      <c r="AB246" s="23">
        <v>0</v>
      </c>
      <c r="AC246" s="23">
        <v>0</v>
      </c>
      <c r="AD246" s="23"/>
      <c r="AE246" s="19">
        <f t="shared" si="660"/>
        <v>50298</v>
      </c>
      <c r="AF246" s="23"/>
      <c r="AG246" s="24">
        <v>0</v>
      </c>
      <c r="AH246" s="51">
        <v>5000</v>
      </c>
      <c r="AI246" s="51">
        <v>0</v>
      </c>
      <c r="AJ246" s="51">
        <v>0</v>
      </c>
      <c r="AK246" s="51">
        <v>900</v>
      </c>
      <c r="AL246" s="51">
        <v>0</v>
      </c>
      <c r="AM246" s="51">
        <v>0</v>
      </c>
      <c r="AN246" s="51">
        <v>0</v>
      </c>
      <c r="AO246" s="51">
        <v>0</v>
      </c>
      <c r="AP246" s="51">
        <v>0</v>
      </c>
      <c r="AQ246" s="51">
        <v>0</v>
      </c>
      <c r="AR246" s="51">
        <v>0</v>
      </c>
      <c r="AS246" s="51">
        <v>6000</v>
      </c>
      <c r="AT246" s="51">
        <v>0</v>
      </c>
      <c r="AU246" s="51">
        <v>0</v>
      </c>
      <c r="AV246" s="51">
        <v>0</v>
      </c>
      <c r="AW246" s="51">
        <v>0</v>
      </c>
      <c r="AX246" s="51">
        <v>0</v>
      </c>
      <c r="AY246" s="51">
        <v>0</v>
      </c>
      <c r="AZ246" s="51">
        <v>38398</v>
      </c>
      <c r="BA246" s="19">
        <f t="shared" si="661"/>
        <v>0</v>
      </c>
      <c r="BB246" s="19">
        <f t="shared" si="662"/>
        <v>0</v>
      </c>
      <c r="BC246" s="19">
        <v>0</v>
      </c>
      <c r="BD246" s="19">
        <v>0</v>
      </c>
      <c r="BE246" s="19">
        <v>0</v>
      </c>
      <c r="BF246" s="19">
        <f t="shared" si="663"/>
        <v>0</v>
      </c>
      <c r="BG246" s="19">
        <v>0</v>
      </c>
      <c r="BH246" s="19">
        <v>0</v>
      </c>
      <c r="BI246" s="19">
        <v>0</v>
      </c>
      <c r="BJ246" s="19">
        <v>0</v>
      </c>
      <c r="BK246" s="19">
        <f>SUM(BL246)</f>
        <v>0</v>
      </c>
      <c r="BL246" s="19">
        <v>0</v>
      </c>
      <c r="BM246" s="19">
        <v>0</v>
      </c>
      <c r="BN246" s="19">
        <f t="shared" si="664"/>
        <v>0</v>
      </c>
      <c r="BO246" s="19">
        <v>0</v>
      </c>
      <c r="BP246" s="19">
        <v>0</v>
      </c>
      <c r="BQ246" s="19">
        <v>0</v>
      </c>
      <c r="BR246" s="19">
        <v>0</v>
      </c>
      <c r="BS246" s="19">
        <v>0</v>
      </c>
      <c r="BT246" s="19">
        <v>0</v>
      </c>
      <c r="BU246" s="19">
        <v>0</v>
      </c>
      <c r="BV246" s="19">
        <v>0</v>
      </c>
      <c r="BW246" s="19">
        <v>0</v>
      </c>
      <c r="BX246" s="19">
        <v>0</v>
      </c>
      <c r="BY246" s="19">
        <v>0</v>
      </c>
      <c r="BZ246" s="19">
        <f t="shared" si="665"/>
        <v>30000</v>
      </c>
      <c r="CA246" s="19">
        <f t="shared" si="666"/>
        <v>30000</v>
      </c>
      <c r="CB246" s="19">
        <f>SUM(CC246:CD246)</f>
        <v>30000</v>
      </c>
      <c r="CC246" s="23">
        <v>0</v>
      </c>
      <c r="CD246" s="23">
        <v>30000</v>
      </c>
      <c r="CE246" s="19">
        <f t="shared" si="667"/>
        <v>0</v>
      </c>
      <c r="CF246" s="23">
        <v>0</v>
      </c>
      <c r="CG246" s="23">
        <v>0</v>
      </c>
      <c r="CH246" s="23">
        <v>0</v>
      </c>
      <c r="CI246" s="23">
        <v>0</v>
      </c>
      <c r="CJ246" s="23">
        <v>0</v>
      </c>
      <c r="CK246" s="19">
        <f t="shared" si="668"/>
        <v>0</v>
      </c>
      <c r="CL246" s="23"/>
      <c r="CM246" s="23"/>
      <c r="CN246" s="23">
        <v>0</v>
      </c>
      <c r="CO246" s="19">
        <v>0</v>
      </c>
      <c r="CP246" s="75"/>
      <c r="CQ246" s="75"/>
      <c r="CR246" s="75"/>
      <c r="CS246" s="19">
        <f>SUM(CT246)</f>
        <v>0</v>
      </c>
      <c r="CT246" s="19">
        <f>SUM(CU246:CV246)</f>
        <v>0</v>
      </c>
      <c r="CU246" s="19">
        <v>0</v>
      </c>
      <c r="CV246" s="20">
        <v>0</v>
      </c>
      <c r="CW246" s="52"/>
    </row>
    <row r="247" spans="1:101" s="52" customFormat="1" ht="31.2" x14ac:dyDescent="0.3">
      <c r="A247" s="105" t="s">
        <v>1</v>
      </c>
      <c r="B247" s="21" t="s">
        <v>66</v>
      </c>
      <c r="C247" s="22" t="s">
        <v>514</v>
      </c>
      <c r="D247" s="19">
        <f t="shared" si="656"/>
        <v>24088760</v>
      </c>
      <c r="E247" s="19">
        <f t="shared" si="657"/>
        <v>22292056</v>
      </c>
      <c r="F247" s="19">
        <f t="shared" si="658"/>
        <v>22292056</v>
      </c>
      <c r="G247" s="23">
        <f>11501625+400000</f>
        <v>11901625</v>
      </c>
      <c r="H247" s="23">
        <f>2803286+200000</f>
        <v>3003286</v>
      </c>
      <c r="I247" s="19">
        <f t="shared" si="584"/>
        <v>3661174</v>
      </c>
      <c r="J247" s="23">
        <f>1213471+300000</f>
        <v>1513471</v>
      </c>
      <c r="K247" s="23">
        <v>50000</v>
      </c>
      <c r="L247" s="23">
        <v>5000</v>
      </c>
      <c r="M247" s="23">
        <v>0</v>
      </c>
      <c r="N247" s="23">
        <v>775119</v>
      </c>
      <c r="O247" s="23">
        <v>1317584</v>
      </c>
      <c r="P247" s="19">
        <f t="shared" si="585"/>
        <v>70963</v>
      </c>
      <c r="Q247" s="23">
        <v>400</v>
      </c>
      <c r="R247" s="23">
        <v>70563</v>
      </c>
      <c r="S247" s="23">
        <v>50000</v>
      </c>
      <c r="T247" s="23">
        <v>210227</v>
      </c>
      <c r="U247" s="19">
        <f t="shared" si="659"/>
        <v>341285</v>
      </c>
      <c r="V247" s="23">
        <v>30000</v>
      </c>
      <c r="W247" s="23">
        <f>96390+4000</f>
        <v>100390</v>
      </c>
      <c r="X247" s="23">
        <v>122843</v>
      </c>
      <c r="Y247" s="23">
        <f>15971+2000</f>
        <v>17971</v>
      </c>
      <c r="Z247" s="23">
        <v>30000</v>
      </c>
      <c r="AA247" s="23">
        <v>25000</v>
      </c>
      <c r="AB247" s="23">
        <v>0</v>
      </c>
      <c r="AC247" s="23">
        <f>13081+2000</f>
        <v>15081</v>
      </c>
      <c r="AD247" s="23"/>
      <c r="AE247" s="19">
        <f t="shared" si="660"/>
        <v>3053496</v>
      </c>
      <c r="AF247" s="24">
        <v>0</v>
      </c>
      <c r="AG247" s="24">
        <v>0</v>
      </c>
      <c r="AH247" s="51">
        <v>421204</v>
      </c>
      <c r="AI247" s="51">
        <v>1500487</v>
      </c>
      <c r="AJ247" s="51">
        <v>0</v>
      </c>
      <c r="AK247" s="51">
        <v>50000</v>
      </c>
      <c r="AL247" s="51">
        <v>0</v>
      </c>
      <c r="AM247" s="51">
        <v>71126</v>
      </c>
      <c r="AN247" s="51">
        <v>400000</v>
      </c>
      <c r="AO247" s="51">
        <v>0</v>
      </c>
      <c r="AP247" s="51">
        <v>10000</v>
      </c>
      <c r="AQ247" s="51">
        <v>0</v>
      </c>
      <c r="AR247" s="51">
        <v>150000</v>
      </c>
      <c r="AS247" s="51">
        <v>0</v>
      </c>
      <c r="AT247" s="51">
        <v>0</v>
      </c>
      <c r="AU247" s="51">
        <v>0</v>
      </c>
      <c r="AV247" s="51">
        <v>0</v>
      </c>
      <c r="AW247" s="51">
        <v>0</v>
      </c>
      <c r="AX247" s="51">
        <v>0</v>
      </c>
      <c r="AY247" s="51">
        <v>0</v>
      </c>
      <c r="AZ247" s="51">
        <v>450679</v>
      </c>
      <c r="BA247" s="19">
        <f t="shared" si="661"/>
        <v>0</v>
      </c>
      <c r="BB247" s="19">
        <f t="shared" si="662"/>
        <v>0</v>
      </c>
      <c r="BC247" s="19">
        <v>0</v>
      </c>
      <c r="BD247" s="19">
        <v>0</v>
      </c>
      <c r="BE247" s="19">
        <v>0</v>
      </c>
      <c r="BF247" s="19">
        <f t="shared" si="663"/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f t="shared" si="587"/>
        <v>0</v>
      </c>
      <c r="BL247" s="19">
        <v>0</v>
      </c>
      <c r="BM247" s="19">
        <v>0</v>
      </c>
      <c r="BN247" s="19">
        <f t="shared" si="664"/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0</v>
      </c>
      <c r="BU247" s="19">
        <v>0</v>
      </c>
      <c r="BV247" s="19">
        <v>0</v>
      </c>
      <c r="BW247" s="19">
        <v>0</v>
      </c>
      <c r="BX247" s="19">
        <v>0</v>
      </c>
      <c r="BY247" s="19">
        <v>0</v>
      </c>
      <c r="BZ247" s="19">
        <f t="shared" si="665"/>
        <v>1796704</v>
      </c>
      <c r="CA247" s="19">
        <f t="shared" si="666"/>
        <v>1796704</v>
      </c>
      <c r="CB247" s="19">
        <f t="shared" si="588"/>
        <v>1496704</v>
      </c>
      <c r="CC247" s="23">
        <v>0</v>
      </c>
      <c r="CD247" s="23">
        <v>1496704</v>
      </c>
      <c r="CE247" s="19">
        <f t="shared" si="667"/>
        <v>0</v>
      </c>
      <c r="CF247" s="23">
        <v>0</v>
      </c>
      <c r="CG247" s="23">
        <v>0</v>
      </c>
      <c r="CH247" s="23">
        <v>0</v>
      </c>
      <c r="CI247" s="23">
        <v>0</v>
      </c>
      <c r="CJ247" s="23">
        <v>0</v>
      </c>
      <c r="CK247" s="19">
        <f t="shared" si="668"/>
        <v>300000</v>
      </c>
      <c r="CL247" s="23">
        <v>300000</v>
      </c>
      <c r="CM247" s="23"/>
      <c r="CN247" s="23">
        <v>0</v>
      </c>
      <c r="CO247" s="19">
        <v>0</v>
      </c>
      <c r="CP247" s="75"/>
      <c r="CQ247" s="75"/>
      <c r="CR247" s="75"/>
      <c r="CS247" s="19">
        <f t="shared" si="589"/>
        <v>0</v>
      </c>
      <c r="CT247" s="19">
        <f t="shared" si="590"/>
        <v>0</v>
      </c>
      <c r="CU247" s="19">
        <v>0</v>
      </c>
      <c r="CV247" s="20">
        <v>0</v>
      </c>
    </row>
    <row r="248" spans="1:101" s="52" customFormat="1" ht="31.2" x14ac:dyDescent="0.3">
      <c r="A248" s="105" t="s">
        <v>1</v>
      </c>
      <c r="B248" s="21" t="s">
        <v>66</v>
      </c>
      <c r="C248" s="22" t="s">
        <v>515</v>
      </c>
      <c r="D248" s="19">
        <f t="shared" si="656"/>
        <v>194920</v>
      </c>
      <c r="E248" s="19">
        <f t="shared" si="657"/>
        <v>184464</v>
      </c>
      <c r="F248" s="19">
        <f t="shared" si="658"/>
        <v>171217</v>
      </c>
      <c r="G248" s="23">
        <v>30000</v>
      </c>
      <c r="H248" s="23">
        <v>7500</v>
      </c>
      <c r="I248" s="19">
        <f>SUM(J248:O248)</f>
        <v>84368</v>
      </c>
      <c r="J248" s="23">
        <v>0</v>
      </c>
      <c r="K248" s="23">
        <v>4833</v>
      </c>
      <c r="L248" s="23">
        <v>0</v>
      </c>
      <c r="M248" s="23">
        <v>0</v>
      </c>
      <c r="N248" s="23">
        <v>38534</v>
      </c>
      <c r="O248" s="23">
        <v>41001</v>
      </c>
      <c r="P248" s="19">
        <f>SUM(Q248:R248)</f>
        <v>1020</v>
      </c>
      <c r="Q248" s="23">
        <v>1020</v>
      </c>
      <c r="R248" s="23">
        <v>0</v>
      </c>
      <c r="S248" s="23">
        <v>0</v>
      </c>
      <c r="T248" s="23">
        <v>19731</v>
      </c>
      <c r="U248" s="19">
        <f t="shared" si="659"/>
        <v>15265</v>
      </c>
      <c r="V248" s="23">
        <v>2500</v>
      </c>
      <c r="W248" s="23">
        <v>0</v>
      </c>
      <c r="X248" s="23">
        <v>0</v>
      </c>
      <c r="Y248" s="23">
        <v>5469</v>
      </c>
      <c r="Z248" s="23">
        <v>2280</v>
      </c>
      <c r="AA248" s="23">
        <v>1440</v>
      </c>
      <c r="AB248" s="23">
        <v>0</v>
      </c>
      <c r="AC248" s="23">
        <v>3576</v>
      </c>
      <c r="AD248" s="23"/>
      <c r="AE248" s="19">
        <f t="shared" si="660"/>
        <v>13333</v>
      </c>
      <c r="AF248" s="24">
        <v>0</v>
      </c>
      <c r="AG248" s="24">
        <v>0</v>
      </c>
      <c r="AH248" s="51">
        <v>1174</v>
      </c>
      <c r="AI248" s="51">
        <v>0</v>
      </c>
      <c r="AJ248" s="51">
        <v>0</v>
      </c>
      <c r="AK248" s="51">
        <v>0</v>
      </c>
      <c r="AL248" s="51">
        <v>0</v>
      </c>
      <c r="AM248" s="51">
        <v>1200</v>
      </c>
      <c r="AN248" s="51">
        <v>0</v>
      </c>
      <c r="AO248" s="51">
        <v>0</v>
      </c>
      <c r="AP248" s="51">
        <v>0</v>
      </c>
      <c r="AQ248" s="51">
        <v>0</v>
      </c>
      <c r="AR248" s="51">
        <v>0</v>
      </c>
      <c r="AS248" s="51">
        <v>0</v>
      </c>
      <c r="AT248" s="51">
        <v>0</v>
      </c>
      <c r="AU248" s="51">
        <v>0</v>
      </c>
      <c r="AV248" s="51">
        <v>0</v>
      </c>
      <c r="AW248" s="51">
        <v>0</v>
      </c>
      <c r="AX248" s="51">
        <v>3964</v>
      </c>
      <c r="AY248" s="51">
        <v>0</v>
      </c>
      <c r="AZ248" s="51">
        <v>6995</v>
      </c>
      <c r="BA248" s="19">
        <f t="shared" si="661"/>
        <v>13247</v>
      </c>
      <c r="BB248" s="19">
        <f t="shared" si="662"/>
        <v>0</v>
      </c>
      <c r="BC248" s="19">
        <v>0</v>
      </c>
      <c r="BD248" s="19">
        <v>0</v>
      </c>
      <c r="BE248" s="19">
        <v>0</v>
      </c>
      <c r="BF248" s="19">
        <f t="shared" si="663"/>
        <v>0</v>
      </c>
      <c r="BG248" s="19">
        <v>0</v>
      </c>
      <c r="BH248" s="19">
        <v>0</v>
      </c>
      <c r="BI248" s="19">
        <v>0</v>
      </c>
      <c r="BJ248" s="19">
        <v>0</v>
      </c>
      <c r="BK248" s="19">
        <f>SUM(BL248)</f>
        <v>0</v>
      </c>
      <c r="BL248" s="19">
        <v>0</v>
      </c>
      <c r="BM248" s="19">
        <v>0</v>
      </c>
      <c r="BN248" s="19">
        <f t="shared" si="664"/>
        <v>13247</v>
      </c>
      <c r="BO248" s="19">
        <v>0</v>
      </c>
      <c r="BP248" s="19">
        <v>0</v>
      </c>
      <c r="BQ248" s="19">
        <v>0</v>
      </c>
      <c r="BR248" s="19">
        <v>0</v>
      </c>
      <c r="BS248" s="19">
        <v>0</v>
      </c>
      <c r="BT248" s="19">
        <v>0</v>
      </c>
      <c r="BU248" s="19">
        <v>0</v>
      </c>
      <c r="BV248" s="19">
        <v>0</v>
      </c>
      <c r="BW248" s="19">
        <v>0</v>
      </c>
      <c r="BX248" s="19">
        <v>13247</v>
      </c>
      <c r="BY248" s="19">
        <v>0</v>
      </c>
      <c r="BZ248" s="19">
        <f t="shared" si="665"/>
        <v>10456</v>
      </c>
      <c r="CA248" s="19">
        <f t="shared" si="666"/>
        <v>10456</v>
      </c>
      <c r="CB248" s="19">
        <f>SUM(CC248:CD248)</f>
        <v>10456</v>
      </c>
      <c r="CC248" s="23">
        <v>0</v>
      </c>
      <c r="CD248" s="23">
        <v>10456</v>
      </c>
      <c r="CE248" s="19">
        <f t="shared" si="667"/>
        <v>0</v>
      </c>
      <c r="CF248" s="23">
        <v>0</v>
      </c>
      <c r="CG248" s="23">
        <v>0</v>
      </c>
      <c r="CH248" s="23">
        <v>0</v>
      </c>
      <c r="CI248" s="23">
        <v>0</v>
      </c>
      <c r="CJ248" s="23">
        <v>0</v>
      </c>
      <c r="CK248" s="19">
        <f t="shared" si="668"/>
        <v>0</v>
      </c>
      <c r="CL248" s="23"/>
      <c r="CM248" s="23"/>
      <c r="CN248" s="23">
        <v>0</v>
      </c>
      <c r="CO248" s="19">
        <v>0</v>
      </c>
      <c r="CP248" s="75"/>
      <c r="CQ248" s="75"/>
      <c r="CR248" s="75"/>
      <c r="CS248" s="19">
        <f>SUM(CT248)</f>
        <v>0</v>
      </c>
      <c r="CT248" s="19">
        <f>SUM(CU248:CV248)</f>
        <v>0</v>
      </c>
      <c r="CU248" s="19">
        <v>0</v>
      </c>
      <c r="CV248" s="20">
        <v>0</v>
      </c>
    </row>
    <row r="249" spans="1:101" s="52" customFormat="1" ht="15.6" x14ac:dyDescent="0.3">
      <c r="A249" s="105" t="s">
        <v>1</v>
      </c>
      <c r="B249" s="21" t="s">
        <v>290</v>
      </c>
      <c r="C249" s="22" t="s">
        <v>516</v>
      </c>
      <c r="D249" s="19">
        <f t="shared" si="656"/>
        <v>3189164</v>
      </c>
      <c r="E249" s="19">
        <f t="shared" si="657"/>
        <v>3122537</v>
      </c>
      <c r="F249" s="19">
        <f t="shared" si="658"/>
        <v>3122537</v>
      </c>
      <c r="G249" s="23">
        <v>1860291</v>
      </c>
      <c r="H249" s="23">
        <v>444373</v>
      </c>
      <c r="I249" s="19">
        <f t="shared" si="584"/>
        <v>230000</v>
      </c>
      <c r="J249" s="23">
        <v>0</v>
      </c>
      <c r="K249" s="23">
        <v>0</v>
      </c>
      <c r="L249" s="23">
        <v>0</v>
      </c>
      <c r="M249" s="23">
        <v>0</v>
      </c>
      <c r="N249" s="23">
        <v>100000</v>
      </c>
      <c r="O249" s="23">
        <v>130000</v>
      </c>
      <c r="P249" s="19">
        <f t="shared" si="585"/>
        <v>0</v>
      </c>
      <c r="Q249" s="23">
        <v>0</v>
      </c>
      <c r="R249" s="23">
        <v>0</v>
      </c>
      <c r="S249" s="23">
        <v>0</v>
      </c>
      <c r="T249" s="23">
        <v>28000</v>
      </c>
      <c r="U249" s="19">
        <f t="shared" si="659"/>
        <v>80709</v>
      </c>
      <c r="V249" s="23">
        <v>0</v>
      </c>
      <c r="W249" s="23">
        <v>49497</v>
      </c>
      <c r="X249" s="23">
        <v>21180</v>
      </c>
      <c r="Y249" s="23">
        <v>4032</v>
      </c>
      <c r="Z249" s="23">
        <v>6000</v>
      </c>
      <c r="AA249" s="23">
        <v>0</v>
      </c>
      <c r="AB249" s="23">
        <v>0</v>
      </c>
      <c r="AC249" s="23">
        <v>0</v>
      </c>
      <c r="AD249" s="23"/>
      <c r="AE249" s="19">
        <f t="shared" si="660"/>
        <v>479164</v>
      </c>
      <c r="AF249" s="24">
        <v>0</v>
      </c>
      <c r="AG249" s="24">
        <v>0</v>
      </c>
      <c r="AH249" s="51">
        <v>30000</v>
      </c>
      <c r="AI249" s="51">
        <f>10000+239164</f>
        <v>249164</v>
      </c>
      <c r="AJ249" s="51">
        <v>0</v>
      </c>
      <c r="AK249" s="51">
        <v>0</v>
      </c>
      <c r="AL249" s="51">
        <v>0</v>
      </c>
      <c r="AM249" s="51">
        <v>30000</v>
      </c>
      <c r="AN249" s="51">
        <v>0</v>
      </c>
      <c r="AO249" s="51">
        <v>0</v>
      </c>
      <c r="AP249" s="51">
        <v>0</v>
      </c>
      <c r="AQ249" s="51">
        <v>0</v>
      </c>
      <c r="AR249" s="51">
        <v>0</v>
      </c>
      <c r="AS249" s="51">
        <v>20000</v>
      </c>
      <c r="AT249" s="51">
        <v>0</v>
      </c>
      <c r="AU249" s="51">
        <v>0</v>
      </c>
      <c r="AV249" s="51">
        <v>0</v>
      </c>
      <c r="AW249" s="51">
        <v>0</v>
      </c>
      <c r="AX249" s="51">
        <v>0</v>
      </c>
      <c r="AY249" s="51">
        <v>100000</v>
      </c>
      <c r="AZ249" s="51">
        <v>50000</v>
      </c>
      <c r="BA249" s="19">
        <f t="shared" si="661"/>
        <v>0</v>
      </c>
      <c r="BB249" s="19">
        <f t="shared" si="662"/>
        <v>0</v>
      </c>
      <c r="BC249" s="19">
        <v>0</v>
      </c>
      <c r="BD249" s="19">
        <v>0</v>
      </c>
      <c r="BE249" s="19">
        <v>0</v>
      </c>
      <c r="BF249" s="19">
        <f t="shared" si="663"/>
        <v>0</v>
      </c>
      <c r="BG249" s="19">
        <v>0</v>
      </c>
      <c r="BH249" s="19">
        <v>0</v>
      </c>
      <c r="BI249" s="19">
        <v>0</v>
      </c>
      <c r="BJ249" s="19">
        <v>0</v>
      </c>
      <c r="BK249" s="19">
        <f t="shared" si="587"/>
        <v>0</v>
      </c>
      <c r="BL249" s="19">
        <v>0</v>
      </c>
      <c r="BM249" s="19">
        <v>0</v>
      </c>
      <c r="BN249" s="19">
        <f t="shared" si="664"/>
        <v>0</v>
      </c>
      <c r="BO249" s="19">
        <v>0</v>
      </c>
      <c r="BP249" s="19">
        <v>0</v>
      </c>
      <c r="BQ249" s="19">
        <v>0</v>
      </c>
      <c r="BR249" s="19">
        <v>0</v>
      </c>
      <c r="BS249" s="19">
        <v>0</v>
      </c>
      <c r="BT249" s="19">
        <v>0</v>
      </c>
      <c r="BU249" s="19">
        <v>0</v>
      </c>
      <c r="BV249" s="19">
        <v>0</v>
      </c>
      <c r="BW249" s="19">
        <v>0</v>
      </c>
      <c r="BX249" s="19">
        <v>0</v>
      </c>
      <c r="BY249" s="19">
        <v>0</v>
      </c>
      <c r="BZ249" s="19">
        <f t="shared" si="665"/>
        <v>66627</v>
      </c>
      <c r="CA249" s="19">
        <f t="shared" si="666"/>
        <v>66627</v>
      </c>
      <c r="CB249" s="19">
        <f t="shared" si="588"/>
        <v>66627</v>
      </c>
      <c r="CC249" s="23">
        <v>0</v>
      </c>
      <c r="CD249" s="23">
        <f>16627+50000</f>
        <v>66627</v>
      </c>
      <c r="CE249" s="19">
        <f t="shared" si="667"/>
        <v>0</v>
      </c>
      <c r="CF249" s="23">
        <v>0</v>
      </c>
      <c r="CG249" s="23">
        <v>0</v>
      </c>
      <c r="CH249" s="23">
        <v>0</v>
      </c>
      <c r="CI249" s="23">
        <v>0</v>
      </c>
      <c r="CJ249" s="23">
        <v>0</v>
      </c>
      <c r="CK249" s="19">
        <f t="shared" si="668"/>
        <v>0</v>
      </c>
      <c r="CL249" s="23"/>
      <c r="CM249" s="23"/>
      <c r="CN249" s="23">
        <v>0</v>
      </c>
      <c r="CO249" s="19">
        <v>0</v>
      </c>
      <c r="CP249" s="75"/>
      <c r="CQ249" s="75"/>
      <c r="CR249" s="75"/>
      <c r="CS249" s="19">
        <f t="shared" si="589"/>
        <v>0</v>
      </c>
      <c r="CT249" s="19">
        <f t="shared" si="590"/>
        <v>0</v>
      </c>
      <c r="CU249" s="19">
        <v>0</v>
      </c>
      <c r="CV249" s="20">
        <v>0</v>
      </c>
    </row>
    <row r="250" spans="1:101" ht="31.2" x14ac:dyDescent="0.3">
      <c r="A250" s="105" t="s">
        <v>1</v>
      </c>
      <c r="B250" s="21" t="s">
        <v>162</v>
      </c>
      <c r="C250" s="22" t="s">
        <v>517</v>
      </c>
      <c r="D250" s="19">
        <f t="shared" si="656"/>
        <v>6100503</v>
      </c>
      <c r="E250" s="19">
        <f t="shared" si="657"/>
        <v>6100503</v>
      </c>
      <c r="F250" s="19">
        <f t="shared" si="658"/>
        <v>6100503</v>
      </c>
      <c r="G250" s="23">
        <v>0</v>
      </c>
      <c r="H250" s="23">
        <v>0</v>
      </c>
      <c r="I250" s="19">
        <f>SUM(J250:O250)</f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19">
        <f>SUM(Q250:R250)</f>
        <v>0</v>
      </c>
      <c r="Q250" s="23">
        <v>0</v>
      </c>
      <c r="R250" s="23">
        <v>0</v>
      </c>
      <c r="S250" s="23">
        <v>0</v>
      </c>
      <c r="T250" s="23">
        <v>0</v>
      </c>
      <c r="U250" s="19">
        <f t="shared" si="659"/>
        <v>0</v>
      </c>
      <c r="V250" s="23"/>
      <c r="W250" s="23"/>
      <c r="X250" s="23"/>
      <c r="Y250" s="23"/>
      <c r="Z250" s="23"/>
      <c r="AA250" s="23">
        <v>0</v>
      </c>
      <c r="AB250" s="23">
        <v>0</v>
      </c>
      <c r="AC250" s="23"/>
      <c r="AD250" s="23"/>
      <c r="AE250" s="19">
        <f t="shared" si="660"/>
        <v>6100503</v>
      </c>
      <c r="AF250" s="24">
        <v>0</v>
      </c>
      <c r="AG250" s="24">
        <v>0</v>
      </c>
      <c r="AH250" s="51">
        <v>0</v>
      </c>
      <c r="AI250" s="51">
        <v>0</v>
      </c>
      <c r="AJ250" s="51">
        <v>0</v>
      </c>
      <c r="AK250" s="51">
        <v>0</v>
      </c>
      <c r="AL250" s="51">
        <v>0</v>
      </c>
      <c r="AM250" s="51">
        <v>0</v>
      </c>
      <c r="AN250" s="51">
        <v>0</v>
      </c>
      <c r="AO250" s="51">
        <v>0</v>
      </c>
      <c r="AP250" s="51">
        <v>0</v>
      </c>
      <c r="AQ250" s="51">
        <v>0</v>
      </c>
      <c r="AR250" s="51">
        <v>0</v>
      </c>
      <c r="AS250" s="51">
        <v>0</v>
      </c>
      <c r="AT250" s="51">
        <v>0</v>
      </c>
      <c r="AU250" s="51">
        <v>0</v>
      </c>
      <c r="AV250" s="51">
        <v>0</v>
      </c>
      <c r="AW250" s="51">
        <v>0</v>
      </c>
      <c r="AX250" s="51">
        <v>0</v>
      </c>
      <c r="AY250" s="51">
        <v>0</v>
      </c>
      <c r="AZ250" s="51">
        <v>6100503</v>
      </c>
      <c r="BA250" s="19">
        <f t="shared" si="661"/>
        <v>0</v>
      </c>
      <c r="BB250" s="19">
        <f t="shared" si="662"/>
        <v>0</v>
      </c>
      <c r="BC250" s="19">
        <v>0</v>
      </c>
      <c r="BD250" s="19">
        <v>0</v>
      </c>
      <c r="BE250" s="19">
        <v>0</v>
      </c>
      <c r="BF250" s="19">
        <f t="shared" si="663"/>
        <v>0</v>
      </c>
      <c r="BG250" s="19">
        <v>0</v>
      </c>
      <c r="BH250" s="19">
        <v>0</v>
      </c>
      <c r="BI250" s="19">
        <v>0</v>
      </c>
      <c r="BJ250" s="19">
        <v>0</v>
      </c>
      <c r="BK250" s="19">
        <f>SUM(BL250)</f>
        <v>0</v>
      </c>
      <c r="BL250" s="19">
        <v>0</v>
      </c>
      <c r="BM250" s="19">
        <v>0</v>
      </c>
      <c r="BN250" s="19">
        <f t="shared" si="664"/>
        <v>0</v>
      </c>
      <c r="BO250" s="19">
        <v>0</v>
      </c>
      <c r="BP250" s="19">
        <v>0</v>
      </c>
      <c r="BQ250" s="19">
        <v>0</v>
      </c>
      <c r="BR250" s="19">
        <v>0</v>
      </c>
      <c r="BS250" s="19">
        <v>0</v>
      </c>
      <c r="BT250" s="19">
        <v>0</v>
      </c>
      <c r="BU250" s="19">
        <v>0</v>
      </c>
      <c r="BV250" s="19">
        <v>0</v>
      </c>
      <c r="BW250" s="19">
        <v>0</v>
      </c>
      <c r="BX250" s="19">
        <v>0</v>
      </c>
      <c r="BY250" s="19">
        <v>0</v>
      </c>
      <c r="BZ250" s="19">
        <f t="shared" si="665"/>
        <v>0</v>
      </c>
      <c r="CA250" s="19">
        <f t="shared" si="666"/>
        <v>0</v>
      </c>
      <c r="CB250" s="19">
        <f>SUM(CC250:CD250)</f>
        <v>0</v>
      </c>
      <c r="CC250" s="23">
        <v>0</v>
      </c>
      <c r="CD250" s="23">
        <v>0</v>
      </c>
      <c r="CE250" s="19">
        <f t="shared" si="667"/>
        <v>0</v>
      </c>
      <c r="CF250" s="23">
        <v>0</v>
      </c>
      <c r="CG250" s="23">
        <v>0</v>
      </c>
      <c r="CH250" s="23">
        <v>0</v>
      </c>
      <c r="CI250" s="23">
        <v>0</v>
      </c>
      <c r="CJ250" s="23">
        <v>0</v>
      </c>
      <c r="CK250" s="19">
        <f t="shared" si="668"/>
        <v>0</v>
      </c>
      <c r="CL250" s="23">
        <v>0</v>
      </c>
      <c r="CM250" s="23">
        <v>0</v>
      </c>
      <c r="CN250" s="23">
        <v>0</v>
      </c>
      <c r="CO250" s="19">
        <v>0</v>
      </c>
      <c r="CP250" s="75"/>
      <c r="CQ250" s="75"/>
      <c r="CR250" s="75"/>
      <c r="CS250" s="19">
        <f>SUM(CT250)</f>
        <v>0</v>
      </c>
      <c r="CT250" s="19">
        <f>SUM(CU250:CV250)</f>
        <v>0</v>
      </c>
      <c r="CU250" s="19">
        <v>0</v>
      </c>
      <c r="CV250" s="20">
        <v>0</v>
      </c>
      <c r="CW250" s="52"/>
    </row>
    <row r="251" spans="1:101" ht="15.6" x14ac:dyDescent="0.3">
      <c r="A251" s="105" t="s">
        <v>1</v>
      </c>
      <c r="B251" s="21" t="s">
        <v>162</v>
      </c>
      <c r="C251" s="22" t="s">
        <v>518</v>
      </c>
      <c r="D251" s="19">
        <f t="shared" si="656"/>
        <v>36172539</v>
      </c>
      <c r="E251" s="19">
        <f t="shared" si="657"/>
        <v>36018539</v>
      </c>
      <c r="F251" s="19">
        <f t="shared" si="658"/>
        <v>36018539</v>
      </c>
      <c r="G251" s="23">
        <v>22900000</v>
      </c>
      <c r="H251" s="23">
        <v>5725000</v>
      </c>
      <c r="I251" s="19">
        <f t="shared" si="584"/>
        <v>1547383</v>
      </c>
      <c r="J251" s="23">
        <v>16000</v>
      </c>
      <c r="K251" s="23">
        <v>24500</v>
      </c>
      <c r="L251" s="23">
        <v>500000</v>
      </c>
      <c r="M251" s="23">
        <v>0</v>
      </c>
      <c r="N251" s="23">
        <v>591883</v>
      </c>
      <c r="O251" s="23">
        <v>415000</v>
      </c>
      <c r="P251" s="19">
        <f t="shared" si="585"/>
        <v>300000</v>
      </c>
      <c r="Q251" s="23">
        <v>10000</v>
      </c>
      <c r="R251" s="23">
        <v>290000</v>
      </c>
      <c r="S251" s="23">
        <v>0</v>
      </c>
      <c r="T251" s="23">
        <v>150000</v>
      </c>
      <c r="U251" s="19">
        <f t="shared" si="659"/>
        <v>3802810</v>
      </c>
      <c r="V251" s="23">
        <f>322000+204000</f>
        <v>526000</v>
      </c>
      <c r="W251" s="23">
        <f>1328181+960000</f>
        <v>2288181</v>
      </c>
      <c r="X251" s="23">
        <f>306699+291900</f>
        <v>598599</v>
      </c>
      <c r="Y251" s="23">
        <f>171095+118000</f>
        <v>289095</v>
      </c>
      <c r="Z251" s="23">
        <f>93000+7500</f>
        <v>100500</v>
      </c>
      <c r="AA251" s="23">
        <v>0</v>
      </c>
      <c r="AB251" s="23">
        <v>0</v>
      </c>
      <c r="AC251" s="23">
        <f>135+300</f>
        <v>435</v>
      </c>
      <c r="AD251" s="23"/>
      <c r="AE251" s="19">
        <f t="shared" si="660"/>
        <v>1593346</v>
      </c>
      <c r="AF251" s="24">
        <v>0</v>
      </c>
      <c r="AG251" s="24">
        <v>0</v>
      </c>
      <c r="AH251" s="51">
        <v>55000</v>
      </c>
      <c r="AI251" s="51">
        <v>222000</v>
      </c>
      <c r="AJ251" s="51">
        <v>250000</v>
      </c>
      <c r="AK251" s="51">
        <v>103500</v>
      </c>
      <c r="AL251" s="51">
        <v>0</v>
      </c>
      <c r="AM251" s="51">
        <v>123000</v>
      </c>
      <c r="AN251" s="51">
        <v>294852</v>
      </c>
      <c r="AO251" s="51">
        <v>0</v>
      </c>
      <c r="AP251" s="51">
        <v>10000</v>
      </c>
      <c r="AQ251" s="51">
        <v>0</v>
      </c>
      <c r="AR251" s="51">
        <v>0</v>
      </c>
      <c r="AS251" s="51">
        <v>0</v>
      </c>
      <c r="AT251" s="51">
        <v>0</v>
      </c>
      <c r="AU251" s="51">
        <v>0</v>
      </c>
      <c r="AV251" s="51">
        <v>0</v>
      </c>
      <c r="AW251" s="51">
        <v>0</v>
      </c>
      <c r="AX251" s="51">
        <v>0</v>
      </c>
      <c r="AY251" s="51">
        <v>0</v>
      </c>
      <c r="AZ251" s="51">
        <v>534994</v>
      </c>
      <c r="BA251" s="19">
        <f t="shared" si="661"/>
        <v>0</v>
      </c>
      <c r="BB251" s="19">
        <f t="shared" si="662"/>
        <v>0</v>
      </c>
      <c r="BC251" s="19">
        <v>0</v>
      </c>
      <c r="BD251" s="19">
        <v>0</v>
      </c>
      <c r="BE251" s="19">
        <v>0</v>
      </c>
      <c r="BF251" s="19">
        <f t="shared" si="663"/>
        <v>0</v>
      </c>
      <c r="BG251" s="19">
        <v>0</v>
      </c>
      <c r="BH251" s="19">
        <v>0</v>
      </c>
      <c r="BI251" s="19">
        <v>0</v>
      </c>
      <c r="BJ251" s="19">
        <v>0</v>
      </c>
      <c r="BK251" s="19">
        <f t="shared" si="587"/>
        <v>0</v>
      </c>
      <c r="BL251" s="19">
        <v>0</v>
      </c>
      <c r="BM251" s="19">
        <v>0</v>
      </c>
      <c r="BN251" s="19">
        <f t="shared" si="664"/>
        <v>0</v>
      </c>
      <c r="BO251" s="19">
        <v>0</v>
      </c>
      <c r="BP251" s="19">
        <v>0</v>
      </c>
      <c r="BQ251" s="19"/>
      <c r="BR251" s="19">
        <v>0</v>
      </c>
      <c r="BS251" s="19">
        <v>0</v>
      </c>
      <c r="BT251" s="19">
        <v>0</v>
      </c>
      <c r="BU251" s="19">
        <v>0</v>
      </c>
      <c r="BV251" s="19">
        <v>0</v>
      </c>
      <c r="BW251" s="19">
        <v>0</v>
      </c>
      <c r="BX251" s="19">
        <v>0</v>
      </c>
      <c r="BY251" s="19">
        <v>0</v>
      </c>
      <c r="BZ251" s="19">
        <f t="shared" si="665"/>
        <v>154000</v>
      </c>
      <c r="CA251" s="19">
        <f t="shared" si="666"/>
        <v>154000</v>
      </c>
      <c r="CB251" s="19">
        <f t="shared" si="588"/>
        <v>154000</v>
      </c>
      <c r="CC251" s="23">
        <v>0</v>
      </c>
      <c r="CD251" s="23">
        <v>154000</v>
      </c>
      <c r="CE251" s="19">
        <f t="shared" si="667"/>
        <v>0</v>
      </c>
      <c r="CF251" s="23">
        <v>0</v>
      </c>
      <c r="CG251" s="23">
        <v>0</v>
      </c>
      <c r="CH251" s="23">
        <v>0</v>
      </c>
      <c r="CI251" s="23">
        <v>0</v>
      </c>
      <c r="CJ251" s="23">
        <v>0</v>
      </c>
      <c r="CK251" s="19">
        <f t="shared" si="668"/>
        <v>0</v>
      </c>
      <c r="CL251" s="23"/>
      <c r="CM251" s="23">
        <v>0</v>
      </c>
      <c r="CN251" s="23">
        <v>0</v>
      </c>
      <c r="CO251" s="19">
        <v>0</v>
      </c>
      <c r="CP251" s="75"/>
      <c r="CQ251" s="75"/>
      <c r="CR251" s="75"/>
      <c r="CS251" s="19">
        <f t="shared" si="589"/>
        <v>0</v>
      </c>
      <c r="CT251" s="19">
        <f t="shared" si="590"/>
        <v>0</v>
      </c>
      <c r="CU251" s="19">
        <v>0</v>
      </c>
      <c r="CV251" s="20">
        <v>0</v>
      </c>
      <c r="CW251" s="52"/>
    </row>
    <row r="252" spans="1:101" ht="15.6" x14ac:dyDescent="0.3">
      <c r="A252" s="105" t="s">
        <v>1</v>
      </c>
      <c r="B252" s="21" t="s">
        <v>129</v>
      </c>
      <c r="C252" s="22" t="s">
        <v>519</v>
      </c>
      <c r="D252" s="19">
        <f t="shared" si="656"/>
        <v>2000092</v>
      </c>
      <c r="E252" s="19">
        <f t="shared" si="657"/>
        <v>1815092</v>
      </c>
      <c r="F252" s="19">
        <f t="shared" si="658"/>
        <v>1815092</v>
      </c>
      <c r="G252" s="23">
        <f>256000+92</f>
        <v>256092</v>
      </c>
      <c r="H252" s="23">
        <v>64000</v>
      </c>
      <c r="I252" s="19">
        <f t="shared" si="584"/>
        <v>730000</v>
      </c>
      <c r="J252" s="23">
        <v>0</v>
      </c>
      <c r="K252" s="23">
        <v>200000</v>
      </c>
      <c r="L252" s="23">
        <v>0</v>
      </c>
      <c r="M252" s="23">
        <v>0</v>
      </c>
      <c r="N252" s="23">
        <v>130000</v>
      </c>
      <c r="O252" s="23">
        <v>400000</v>
      </c>
      <c r="P252" s="19">
        <f t="shared" si="585"/>
        <v>10000</v>
      </c>
      <c r="Q252" s="23">
        <v>10000</v>
      </c>
      <c r="R252" s="23">
        <v>0</v>
      </c>
      <c r="S252" s="23">
        <v>0</v>
      </c>
      <c r="T252" s="23">
        <v>100000</v>
      </c>
      <c r="U252" s="19">
        <f t="shared" si="659"/>
        <v>10000</v>
      </c>
      <c r="V252" s="23">
        <v>10000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  <c r="AD252" s="23"/>
      <c r="AE252" s="19">
        <f t="shared" si="660"/>
        <v>645000</v>
      </c>
      <c r="AF252" s="24">
        <v>0</v>
      </c>
      <c r="AG252" s="24">
        <v>0</v>
      </c>
      <c r="AH252" s="51">
        <v>100000</v>
      </c>
      <c r="AI252" s="51">
        <v>130000</v>
      </c>
      <c r="AJ252" s="51">
        <v>0</v>
      </c>
      <c r="AK252" s="51">
        <v>0</v>
      </c>
      <c r="AL252" s="51">
        <v>0</v>
      </c>
      <c r="AM252" s="51">
        <v>0</v>
      </c>
      <c r="AN252" s="51">
        <v>0</v>
      </c>
      <c r="AO252" s="51">
        <v>15000</v>
      </c>
      <c r="AP252" s="51">
        <v>0</v>
      </c>
      <c r="AQ252" s="51">
        <v>0</v>
      </c>
      <c r="AR252" s="51">
        <v>0</v>
      </c>
      <c r="AS252" s="51">
        <v>0</v>
      </c>
      <c r="AT252" s="51">
        <v>0</v>
      </c>
      <c r="AU252" s="51">
        <v>0</v>
      </c>
      <c r="AV252" s="51">
        <v>0</v>
      </c>
      <c r="AW252" s="51">
        <v>0</v>
      </c>
      <c r="AX252" s="51">
        <v>0</v>
      </c>
      <c r="AY252" s="51">
        <v>0</v>
      </c>
      <c r="AZ252" s="51">
        <v>400000</v>
      </c>
      <c r="BA252" s="19">
        <f t="shared" si="661"/>
        <v>0</v>
      </c>
      <c r="BB252" s="19">
        <f t="shared" si="662"/>
        <v>0</v>
      </c>
      <c r="BC252" s="19">
        <v>0</v>
      </c>
      <c r="BD252" s="19">
        <v>0</v>
      </c>
      <c r="BE252" s="19">
        <v>0</v>
      </c>
      <c r="BF252" s="19">
        <f t="shared" si="663"/>
        <v>0</v>
      </c>
      <c r="BG252" s="19">
        <v>0</v>
      </c>
      <c r="BH252" s="19">
        <v>0</v>
      </c>
      <c r="BI252" s="19">
        <v>0</v>
      </c>
      <c r="BJ252" s="19">
        <v>0</v>
      </c>
      <c r="BK252" s="19">
        <f t="shared" si="587"/>
        <v>0</v>
      </c>
      <c r="BL252" s="19">
        <v>0</v>
      </c>
      <c r="BM252" s="19">
        <v>0</v>
      </c>
      <c r="BN252" s="19">
        <f t="shared" si="664"/>
        <v>0</v>
      </c>
      <c r="BO252" s="19">
        <v>0</v>
      </c>
      <c r="BP252" s="19">
        <v>0</v>
      </c>
      <c r="BQ252" s="19">
        <v>0</v>
      </c>
      <c r="BR252" s="19">
        <v>0</v>
      </c>
      <c r="BS252" s="19">
        <v>0</v>
      </c>
      <c r="BT252" s="19">
        <v>0</v>
      </c>
      <c r="BU252" s="19">
        <v>0</v>
      </c>
      <c r="BV252" s="19">
        <v>0</v>
      </c>
      <c r="BW252" s="19">
        <v>0</v>
      </c>
      <c r="BX252" s="19">
        <v>0</v>
      </c>
      <c r="BY252" s="19">
        <v>0</v>
      </c>
      <c r="BZ252" s="19">
        <f t="shared" si="665"/>
        <v>185000</v>
      </c>
      <c r="CA252" s="19">
        <f t="shared" si="666"/>
        <v>185000</v>
      </c>
      <c r="CB252" s="19">
        <f t="shared" si="588"/>
        <v>185000</v>
      </c>
      <c r="CC252" s="23">
        <v>0</v>
      </c>
      <c r="CD252" s="23">
        <v>185000</v>
      </c>
      <c r="CE252" s="19">
        <f t="shared" si="667"/>
        <v>0</v>
      </c>
      <c r="CF252" s="23">
        <v>0</v>
      </c>
      <c r="CG252" s="23">
        <v>0</v>
      </c>
      <c r="CH252" s="23">
        <v>0</v>
      </c>
      <c r="CI252" s="23">
        <v>0</v>
      </c>
      <c r="CJ252" s="23">
        <v>0</v>
      </c>
      <c r="CK252" s="19">
        <f t="shared" si="668"/>
        <v>0</v>
      </c>
      <c r="CL252" s="23">
        <v>0</v>
      </c>
      <c r="CM252" s="23">
        <v>0</v>
      </c>
      <c r="CN252" s="23">
        <v>0</v>
      </c>
      <c r="CO252" s="19">
        <v>0</v>
      </c>
      <c r="CP252" s="75"/>
      <c r="CQ252" s="75"/>
      <c r="CR252" s="75"/>
      <c r="CS252" s="19">
        <f t="shared" si="589"/>
        <v>0</v>
      </c>
      <c r="CT252" s="19">
        <f t="shared" si="590"/>
        <v>0</v>
      </c>
      <c r="CU252" s="19">
        <v>0</v>
      </c>
      <c r="CV252" s="20">
        <v>0</v>
      </c>
      <c r="CW252" s="52"/>
    </row>
    <row r="253" spans="1:101" ht="15.6" x14ac:dyDescent="0.3">
      <c r="A253" s="105" t="s">
        <v>1</v>
      </c>
      <c r="B253" s="21" t="s">
        <v>131</v>
      </c>
      <c r="C253" s="22" t="s">
        <v>520</v>
      </c>
      <c r="D253" s="19">
        <f t="shared" si="656"/>
        <v>11356063</v>
      </c>
      <c r="E253" s="19">
        <f t="shared" si="657"/>
        <v>10529362</v>
      </c>
      <c r="F253" s="19">
        <f t="shared" si="658"/>
        <v>10529362</v>
      </c>
      <c r="G253" s="23">
        <v>777797</v>
      </c>
      <c r="H253" s="23">
        <v>168325</v>
      </c>
      <c r="I253" s="19">
        <f t="shared" si="584"/>
        <v>7055788</v>
      </c>
      <c r="J253" s="23">
        <f>12074+4000</f>
        <v>16074</v>
      </c>
      <c r="K253" s="23">
        <v>12500</v>
      </c>
      <c r="L253" s="23">
        <v>15000</v>
      </c>
      <c r="M253" s="23">
        <v>0</v>
      </c>
      <c r="N253" s="23">
        <v>1339548</v>
      </c>
      <c r="O253" s="23">
        <f>2232808+3439858</f>
        <v>5672666</v>
      </c>
      <c r="P253" s="19">
        <f t="shared" si="585"/>
        <v>0</v>
      </c>
      <c r="Q253" s="23">
        <v>0</v>
      </c>
      <c r="R253" s="23">
        <v>0</v>
      </c>
      <c r="S253" s="23">
        <v>0</v>
      </c>
      <c r="T253" s="23">
        <v>5400</v>
      </c>
      <c r="U253" s="19">
        <f t="shared" si="659"/>
        <v>754063</v>
      </c>
      <c r="V253" s="23">
        <f>110753+429799</f>
        <v>540552</v>
      </c>
      <c r="W253" s="23">
        <v>0</v>
      </c>
      <c r="X253" s="23">
        <f>69286+9693</f>
        <v>78979</v>
      </c>
      <c r="Y253" s="23">
        <v>4497</v>
      </c>
      <c r="Z253" s="23">
        <v>59359</v>
      </c>
      <c r="AA253" s="23">
        <v>0</v>
      </c>
      <c r="AB253" s="23">
        <v>0</v>
      </c>
      <c r="AC253" s="23">
        <v>70676</v>
      </c>
      <c r="AD253" s="23"/>
      <c r="AE253" s="19">
        <f t="shared" si="660"/>
        <v>1767989</v>
      </c>
      <c r="AF253" s="24">
        <v>0</v>
      </c>
      <c r="AG253" s="24">
        <v>0</v>
      </c>
      <c r="AH253" s="51">
        <f>78562+20000</f>
        <v>98562</v>
      </c>
      <c r="AI253" s="51">
        <f>488487+181461</f>
        <v>669948</v>
      </c>
      <c r="AJ253" s="51">
        <v>0</v>
      </c>
      <c r="AK253" s="51">
        <v>16500</v>
      </c>
      <c r="AL253" s="51">
        <v>5700</v>
      </c>
      <c r="AM253" s="51">
        <v>0</v>
      </c>
      <c r="AN253" s="51">
        <v>16802</v>
      </c>
      <c r="AO253" s="51">
        <v>0</v>
      </c>
      <c r="AP253" s="51">
        <v>0</v>
      </c>
      <c r="AQ253" s="51">
        <v>0</v>
      </c>
      <c r="AR253" s="51">
        <v>0</v>
      </c>
      <c r="AS253" s="51">
        <v>0</v>
      </c>
      <c r="AT253" s="51">
        <v>0</v>
      </c>
      <c r="AU253" s="51">
        <v>0</v>
      </c>
      <c r="AV253" s="51">
        <v>0</v>
      </c>
      <c r="AW253" s="51">
        <v>3895</v>
      </c>
      <c r="AX253" s="51">
        <v>0</v>
      </c>
      <c r="AY253" s="51">
        <v>0</v>
      </c>
      <c r="AZ253" s="51">
        <v>956582</v>
      </c>
      <c r="BA253" s="19">
        <f t="shared" si="661"/>
        <v>0</v>
      </c>
      <c r="BB253" s="19">
        <f t="shared" si="662"/>
        <v>0</v>
      </c>
      <c r="BC253" s="19">
        <v>0</v>
      </c>
      <c r="BD253" s="19">
        <v>0</v>
      </c>
      <c r="BE253" s="19">
        <v>0</v>
      </c>
      <c r="BF253" s="19">
        <f t="shared" si="663"/>
        <v>0</v>
      </c>
      <c r="BG253" s="19">
        <v>0</v>
      </c>
      <c r="BH253" s="19">
        <v>0</v>
      </c>
      <c r="BI253" s="19">
        <v>0</v>
      </c>
      <c r="BJ253" s="19">
        <v>0</v>
      </c>
      <c r="BK253" s="19">
        <f t="shared" si="587"/>
        <v>0</v>
      </c>
      <c r="BL253" s="19">
        <v>0</v>
      </c>
      <c r="BM253" s="19">
        <v>0</v>
      </c>
      <c r="BN253" s="19">
        <f t="shared" si="664"/>
        <v>0</v>
      </c>
      <c r="BO253" s="19">
        <v>0</v>
      </c>
      <c r="BP253" s="19">
        <v>0</v>
      </c>
      <c r="BQ253" s="19">
        <v>0</v>
      </c>
      <c r="BR253" s="19">
        <v>0</v>
      </c>
      <c r="BS253" s="19">
        <v>0</v>
      </c>
      <c r="BT253" s="19">
        <v>0</v>
      </c>
      <c r="BU253" s="19">
        <v>0</v>
      </c>
      <c r="BV253" s="19">
        <v>0</v>
      </c>
      <c r="BW253" s="19">
        <v>0</v>
      </c>
      <c r="BX253" s="19">
        <v>0</v>
      </c>
      <c r="BY253" s="19">
        <v>0</v>
      </c>
      <c r="BZ253" s="19">
        <f t="shared" si="665"/>
        <v>826701</v>
      </c>
      <c r="CA253" s="19">
        <f t="shared" si="666"/>
        <v>826701</v>
      </c>
      <c r="CB253" s="19">
        <f t="shared" si="588"/>
        <v>659780</v>
      </c>
      <c r="CC253" s="23">
        <v>310560</v>
      </c>
      <c r="CD253" s="23">
        <v>349220</v>
      </c>
      <c r="CE253" s="19">
        <f t="shared" si="667"/>
        <v>0</v>
      </c>
      <c r="CF253" s="23">
        <v>0</v>
      </c>
      <c r="CG253" s="23">
        <v>0</v>
      </c>
      <c r="CH253" s="23">
        <v>0</v>
      </c>
      <c r="CI253" s="23">
        <v>0</v>
      </c>
      <c r="CJ253" s="23">
        <v>0</v>
      </c>
      <c r="CK253" s="19">
        <f t="shared" si="668"/>
        <v>166921</v>
      </c>
      <c r="CL253" s="23">
        <v>0</v>
      </c>
      <c r="CM253" s="23">
        <f>146920+20001</f>
        <v>166921</v>
      </c>
      <c r="CN253" s="23">
        <v>0</v>
      </c>
      <c r="CO253" s="19">
        <v>0</v>
      </c>
      <c r="CP253" s="75"/>
      <c r="CQ253" s="75"/>
      <c r="CR253" s="75"/>
      <c r="CS253" s="19">
        <f t="shared" si="589"/>
        <v>0</v>
      </c>
      <c r="CT253" s="19">
        <f t="shared" si="590"/>
        <v>0</v>
      </c>
      <c r="CU253" s="19">
        <v>0</v>
      </c>
      <c r="CV253" s="20">
        <v>0</v>
      </c>
      <c r="CW253" s="52"/>
    </row>
    <row r="254" spans="1:101" ht="15.6" x14ac:dyDescent="0.3">
      <c r="A254" s="105" t="s">
        <v>1</v>
      </c>
      <c r="B254" s="21" t="s">
        <v>68</v>
      </c>
      <c r="C254" s="22" t="s">
        <v>521</v>
      </c>
      <c r="D254" s="19">
        <f t="shared" si="656"/>
        <v>42054</v>
      </c>
      <c r="E254" s="19">
        <f t="shared" si="657"/>
        <v>34980</v>
      </c>
      <c r="F254" s="19">
        <f t="shared" si="658"/>
        <v>34980</v>
      </c>
      <c r="G254" s="23">
        <v>3537</v>
      </c>
      <c r="H254" s="23">
        <v>884</v>
      </c>
      <c r="I254" s="19">
        <f t="shared" si="584"/>
        <v>21010</v>
      </c>
      <c r="J254" s="23">
        <f>2476+6686</f>
        <v>9162</v>
      </c>
      <c r="K254" s="23">
        <v>531</v>
      </c>
      <c r="L254" s="23">
        <v>0</v>
      </c>
      <c r="M254" s="23">
        <v>0</v>
      </c>
      <c r="N254" s="23">
        <v>0</v>
      </c>
      <c r="O254" s="23">
        <v>11317</v>
      </c>
      <c r="P254" s="19">
        <f t="shared" si="585"/>
        <v>0</v>
      </c>
      <c r="Q254" s="23">
        <v>0</v>
      </c>
      <c r="R254" s="23">
        <v>0</v>
      </c>
      <c r="S254" s="23">
        <v>0</v>
      </c>
      <c r="T254" s="23">
        <v>0</v>
      </c>
      <c r="U254" s="19">
        <f t="shared" si="659"/>
        <v>1418</v>
      </c>
      <c r="V254" s="23">
        <v>0</v>
      </c>
      <c r="W254" s="23">
        <v>0</v>
      </c>
      <c r="X254" s="23">
        <v>0</v>
      </c>
      <c r="Y254" s="23">
        <v>1418</v>
      </c>
      <c r="Z254" s="23">
        <v>0</v>
      </c>
      <c r="AA254" s="23">
        <v>0</v>
      </c>
      <c r="AB254" s="23">
        <v>0</v>
      </c>
      <c r="AC254" s="23">
        <v>0</v>
      </c>
      <c r="AD254" s="23"/>
      <c r="AE254" s="19">
        <f t="shared" si="660"/>
        <v>8131</v>
      </c>
      <c r="AF254" s="24">
        <v>0</v>
      </c>
      <c r="AG254" s="24">
        <v>0</v>
      </c>
      <c r="AH254" s="51">
        <v>707</v>
      </c>
      <c r="AI254" s="51">
        <v>0</v>
      </c>
      <c r="AJ254" s="51">
        <v>0</v>
      </c>
      <c r="AK254" s="51">
        <v>350</v>
      </c>
      <c r="AL254" s="51">
        <v>0</v>
      </c>
      <c r="AM254" s="51">
        <v>0</v>
      </c>
      <c r="AN254" s="51">
        <v>0</v>
      </c>
      <c r="AO254" s="51">
        <v>0</v>
      </c>
      <c r="AP254" s="51">
        <v>0</v>
      </c>
      <c r="AQ254" s="51">
        <v>0</v>
      </c>
      <c r="AR254" s="51">
        <v>0</v>
      </c>
      <c r="AS254" s="51">
        <v>0</v>
      </c>
      <c r="AT254" s="51">
        <v>0</v>
      </c>
      <c r="AU254" s="51">
        <v>0</v>
      </c>
      <c r="AV254" s="51">
        <v>0</v>
      </c>
      <c r="AW254" s="51">
        <v>0</v>
      </c>
      <c r="AX254" s="51">
        <v>0</v>
      </c>
      <c r="AY254" s="51">
        <v>0</v>
      </c>
      <c r="AZ254" s="51">
        <v>7074</v>
      </c>
      <c r="BA254" s="19">
        <f t="shared" si="661"/>
        <v>0</v>
      </c>
      <c r="BB254" s="19">
        <f t="shared" si="662"/>
        <v>0</v>
      </c>
      <c r="BC254" s="19">
        <v>0</v>
      </c>
      <c r="BD254" s="19">
        <v>0</v>
      </c>
      <c r="BE254" s="19">
        <v>0</v>
      </c>
      <c r="BF254" s="19">
        <f t="shared" si="663"/>
        <v>0</v>
      </c>
      <c r="BG254" s="19">
        <v>0</v>
      </c>
      <c r="BH254" s="19">
        <v>0</v>
      </c>
      <c r="BI254" s="19">
        <v>0</v>
      </c>
      <c r="BJ254" s="19">
        <v>0</v>
      </c>
      <c r="BK254" s="19">
        <f t="shared" si="587"/>
        <v>0</v>
      </c>
      <c r="BL254" s="19">
        <v>0</v>
      </c>
      <c r="BM254" s="19">
        <v>0</v>
      </c>
      <c r="BN254" s="19">
        <f t="shared" si="664"/>
        <v>0</v>
      </c>
      <c r="BO254" s="19">
        <v>0</v>
      </c>
      <c r="BP254" s="19">
        <v>0</v>
      </c>
      <c r="BQ254" s="19">
        <v>0</v>
      </c>
      <c r="BR254" s="19">
        <v>0</v>
      </c>
      <c r="BS254" s="19">
        <v>0</v>
      </c>
      <c r="BT254" s="19">
        <v>0</v>
      </c>
      <c r="BU254" s="19">
        <v>0</v>
      </c>
      <c r="BV254" s="19">
        <v>0</v>
      </c>
      <c r="BW254" s="19">
        <v>0</v>
      </c>
      <c r="BX254" s="19">
        <v>0</v>
      </c>
      <c r="BY254" s="19">
        <v>0</v>
      </c>
      <c r="BZ254" s="19">
        <f t="shared" si="665"/>
        <v>7074</v>
      </c>
      <c r="CA254" s="19">
        <f t="shared" si="666"/>
        <v>7074</v>
      </c>
      <c r="CB254" s="19">
        <f t="shared" si="588"/>
        <v>7074</v>
      </c>
      <c r="CC254" s="23">
        <v>0</v>
      </c>
      <c r="CD254" s="23">
        <v>7074</v>
      </c>
      <c r="CE254" s="19">
        <f t="shared" si="667"/>
        <v>0</v>
      </c>
      <c r="CF254" s="23">
        <v>0</v>
      </c>
      <c r="CG254" s="23">
        <v>0</v>
      </c>
      <c r="CH254" s="23">
        <v>0</v>
      </c>
      <c r="CI254" s="23">
        <v>0</v>
      </c>
      <c r="CJ254" s="23">
        <v>0</v>
      </c>
      <c r="CK254" s="19">
        <f t="shared" si="668"/>
        <v>0</v>
      </c>
      <c r="CL254" s="23">
        <v>0</v>
      </c>
      <c r="CM254" s="23">
        <v>0</v>
      </c>
      <c r="CN254" s="23">
        <v>0</v>
      </c>
      <c r="CO254" s="19">
        <v>0</v>
      </c>
      <c r="CP254" s="75"/>
      <c r="CQ254" s="75"/>
      <c r="CR254" s="75"/>
      <c r="CS254" s="19">
        <f t="shared" si="589"/>
        <v>0</v>
      </c>
      <c r="CT254" s="19">
        <f t="shared" si="590"/>
        <v>0</v>
      </c>
      <c r="CU254" s="19">
        <v>0</v>
      </c>
      <c r="CV254" s="20">
        <v>0</v>
      </c>
      <c r="CW254" s="52"/>
    </row>
    <row r="255" spans="1:101" ht="15.6" x14ac:dyDescent="0.3">
      <c r="A255" s="105" t="s">
        <v>1</v>
      </c>
      <c r="B255" s="21" t="s">
        <v>70</v>
      </c>
      <c r="C255" s="22" t="s">
        <v>522</v>
      </c>
      <c r="D255" s="19">
        <f t="shared" si="656"/>
        <v>610135</v>
      </c>
      <c r="E255" s="19">
        <f t="shared" si="657"/>
        <v>544635</v>
      </c>
      <c r="F255" s="19">
        <f t="shared" si="658"/>
        <v>544635</v>
      </c>
      <c r="G255" s="23">
        <f>55384+5000</f>
        <v>60384</v>
      </c>
      <c r="H255" s="23">
        <f>13846+2000</f>
        <v>15846</v>
      </c>
      <c r="I255" s="19">
        <f t="shared" si="584"/>
        <v>109080</v>
      </c>
      <c r="J255" s="23">
        <v>2200</v>
      </c>
      <c r="K255" s="23">
        <v>0</v>
      </c>
      <c r="L255" s="23">
        <v>0</v>
      </c>
      <c r="M255" s="23">
        <v>0</v>
      </c>
      <c r="N255" s="23">
        <v>10500</v>
      </c>
      <c r="O255" s="23">
        <v>96380</v>
      </c>
      <c r="P255" s="19">
        <f t="shared" si="585"/>
        <v>0</v>
      </c>
      <c r="Q255" s="23">
        <v>0</v>
      </c>
      <c r="R255" s="23">
        <v>0</v>
      </c>
      <c r="S255" s="23">
        <v>3000</v>
      </c>
      <c r="T255" s="23">
        <v>2500</v>
      </c>
      <c r="U255" s="19">
        <f t="shared" si="659"/>
        <v>299233</v>
      </c>
      <c r="V255" s="23">
        <v>1871</v>
      </c>
      <c r="W255" s="23">
        <v>144184</v>
      </c>
      <c r="X255" s="23">
        <f>67902+5000</f>
        <v>72902</v>
      </c>
      <c r="Y255" s="23">
        <f>54456+5000</f>
        <v>59456</v>
      </c>
      <c r="Z255" s="23">
        <f>7927+2000</f>
        <v>9927</v>
      </c>
      <c r="AA255" s="23">
        <v>9600</v>
      </c>
      <c r="AB255" s="23">
        <v>0</v>
      </c>
      <c r="AC255" s="23">
        <f>693+600</f>
        <v>1293</v>
      </c>
      <c r="AD255" s="23"/>
      <c r="AE255" s="19">
        <f t="shared" si="660"/>
        <v>54592</v>
      </c>
      <c r="AF255" s="24">
        <v>0</v>
      </c>
      <c r="AG255" s="24">
        <v>0</v>
      </c>
      <c r="AH255" s="51">
        <v>0</v>
      </c>
      <c r="AI255" s="51">
        <v>11572</v>
      </c>
      <c r="AJ255" s="51">
        <v>2440</v>
      </c>
      <c r="AK255" s="51">
        <v>7500</v>
      </c>
      <c r="AL255" s="51">
        <v>0</v>
      </c>
      <c r="AM255" s="51">
        <v>1620</v>
      </c>
      <c r="AN255" s="51">
        <v>12250</v>
      </c>
      <c r="AO255" s="51">
        <v>0</v>
      </c>
      <c r="AP255" s="51">
        <v>0</v>
      </c>
      <c r="AQ255" s="51">
        <v>0</v>
      </c>
      <c r="AR255" s="51">
        <v>0</v>
      </c>
      <c r="AS255" s="51">
        <v>14150</v>
      </c>
      <c r="AT255" s="51">
        <v>0</v>
      </c>
      <c r="AU255" s="51">
        <v>0</v>
      </c>
      <c r="AV255" s="51">
        <v>0</v>
      </c>
      <c r="AW255" s="51">
        <v>0</v>
      </c>
      <c r="AX255" s="51">
        <v>0</v>
      </c>
      <c r="AY255" s="51">
        <v>0</v>
      </c>
      <c r="AZ255" s="51">
        <v>5060</v>
      </c>
      <c r="BA255" s="19">
        <f t="shared" si="661"/>
        <v>0</v>
      </c>
      <c r="BB255" s="19">
        <f t="shared" si="662"/>
        <v>0</v>
      </c>
      <c r="BC255" s="19">
        <v>0</v>
      </c>
      <c r="BD255" s="19">
        <v>0</v>
      </c>
      <c r="BE255" s="19">
        <v>0</v>
      </c>
      <c r="BF255" s="19">
        <f t="shared" si="663"/>
        <v>0</v>
      </c>
      <c r="BG255" s="19">
        <v>0</v>
      </c>
      <c r="BH255" s="19">
        <v>0</v>
      </c>
      <c r="BI255" s="19">
        <v>0</v>
      </c>
      <c r="BJ255" s="19">
        <v>0</v>
      </c>
      <c r="BK255" s="19">
        <f t="shared" si="587"/>
        <v>0</v>
      </c>
      <c r="BL255" s="19">
        <v>0</v>
      </c>
      <c r="BM255" s="19">
        <v>0</v>
      </c>
      <c r="BN255" s="19">
        <f t="shared" si="664"/>
        <v>0</v>
      </c>
      <c r="BO255" s="19">
        <v>0</v>
      </c>
      <c r="BP255" s="19">
        <v>0</v>
      </c>
      <c r="BQ255" s="19">
        <v>0</v>
      </c>
      <c r="BR255" s="19">
        <v>0</v>
      </c>
      <c r="BS255" s="19">
        <v>0</v>
      </c>
      <c r="BT255" s="19">
        <v>0</v>
      </c>
      <c r="BU255" s="19">
        <v>0</v>
      </c>
      <c r="BV255" s="19">
        <v>0</v>
      </c>
      <c r="BW255" s="19">
        <v>0</v>
      </c>
      <c r="BX255" s="19">
        <v>0</v>
      </c>
      <c r="BY255" s="19">
        <v>0</v>
      </c>
      <c r="BZ255" s="19">
        <f t="shared" si="665"/>
        <v>65500</v>
      </c>
      <c r="CA255" s="19">
        <f t="shared" si="666"/>
        <v>65500</v>
      </c>
      <c r="CB255" s="19">
        <f t="shared" si="588"/>
        <v>65500</v>
      </c>
      <c r="CC255" s="23">
        <v>0</v>
      </c>
      <c r="CD255" s="23">
        <v>65500</v>
      </c>
      <c r="CE255" s="19">
        <f t="shared" si="667"/>
        <v>0</v>
      </c>
      <c r="CF255" s="23">
        <v>0</v>
      </c>
      <c r="CG255" s="23">
        <v>0</v>
      </c>
      <c r="CH255" s="23">
        <v>0</v>
      </c>
      <c r="CI255" s="23">
        <v>0</v>
      </c>
      <c r="CJ255" s="23">
        <v>0</v>
      </c>
      <c r="CK255" s="19">
        <f t="shared" si="668"/>
        <v>0</v>
      </c>
      <c r="CL255" s="23">
        <v>0</v>
      </c>
      <c r="CM255" s="23">
        <v>0</v>
      </c>
      <c r="CN255" s="23">
        <v>0</v>
      </c>
      <c r="CO255" s="19">
        <v>0</v>
      </c>
      <c r="CP255" s="75"/>
      <c r="CQ255" s="75"/>
      <c r="CR255" s="75"/>
      <c r="CS255" s="19">
        <f t="shared" si="589"/>
        <v>0</v>
      </c>
      <c r="CT255" s="19">
        <f t="shared" si="590"/>
        <v>0</v>
      </c>
      <c r="CU255" s="19">
        <v>0</v>
      </c>
      <c r="CV255" s="20">
        <v>0</v>
      </c>
      <c r="CW255" s="52"/>
    </row>
    <row r="256" spans="1:101" ht="31.2" x14ac:dyDescent="0.3">
      <c r="A256" s="105" t="s">
        <v>1</v>
      </c>
      <c r="B256" s="21" t="s">
        <v>70</v>
      </c>
      <c r="C256" s="22" t="s">
        <v>523</v>
      </c>
      <c r="D256" s="19">
        <f t="shared" si="656"/>
        <v>1180515</v>
      </c>
      <c r="E256" s="19">
        <f t="shared" si="657"/>
        <v>1146515</v>
      </c>
      <c r="F256" s="19">
        <f t="shared" si="658"/>
        <v>1146515</v>
      </c>
      <c r="G256" s="23">
        <f>223543+35236</f>
        <v>258779</v>
      </c>
      <c r="H256" s="23">
        <f>55886+8809</f>
        <v>64695</v>
      </c>
      <c r="I256" s="19">
        <f t="shared" si="584"/>
        <v>298233</v>
      </c>
      <c r="J256" s="23">
        <v>1000</v>
      </c>
      <c r="K256" s="23">
        <v>19250</v>
      </c>
      <c r="L256" s="23">
        <v>0</v>
      </c>
      <c r="M256" s="23">
        <v>0</v>
      </c>
      <c r="N256" s="23">
        <v>130615</v>
      </c>
      <c r="O256" s="23">
        <v>147368</v>
      </c>
      <c r="P256" s="19">
        <f t="shared" si="585"/>
        <v>0</v>
      </c>
      <c r="Q256" s="23">
        <v>0</v>
      </c>
      <c r="R256" s="23">
        <v>0</v>
      </c>
      <c r="S256" s="23">
        <v>0</v>
      </c>
      <c r="T256" s="23">
        <f>14352+66070</f>
        <v>80422</v>
      </c>
      <c r="U256" s="19">
        <f t="shared" si="659"/>
        <v>88057</v>
      </c>
      <c r="V256" s="23">
        <v>64373</v>
      </c>
      <c r="W256" s="23">
        <v>10266</v>
      </c>
      <c r="X256" s="23">
        <v>4479</v>
      </c>
      <c r="Y256" s="23">
        <v>1370</v>
      </c>
      <c r="Z256" s="23">
        <v>7569</v>
      </c>
      <c r="AA256" s="23">
        <v>0</v>
      </c>
      <c r="AB256" s="23">
        <v>0</v>
      </c>
      <c r="AC256" s="23">
        <v>0</v>
      </c>
      <c r="AD256" s="23"/>
      <c r="AE256" s="19">
        <f t="shared" si="660"/>
        <v>356329</v>
      </c>
      <c r="AF256" s="24">
        <v>0</v>
      </c>
      <c r="AG256" s="24">
        <v>0</v>
      </c>
      <c r="AH256" s="23">
        <v>33169</v>
      </c>
      <c r="AI256" s="23">
        <v>82250</v>
      </c>
      <c r="AJ256" s="23">
        <v>0</v>
      </c>
      <c r="AK256" s="23">
        <v>3600</v>
      </c>
      <c r="AL256" s="23">
        <v>0</v>
      </c>
      <c r="AM256" s="23">
        <v>2757</v>
      </c>
      <c r="AN256" s="23">
        <v>60000</v>
      </c>
      <c r="AO256" s="23">
        <v>0</v>
      </c>
      <c r="AP256" s="23">
        <v>0</v>
      </c>
      <c r="AQ256" s="23">
        <v>0</v>
      </c>
      <c r="AR256" s="23">
        <v>0</v>
      </c>
      <c r="AS256" s="23">
        <v>0</v>
      </c>
      <c r="AT256" s="23">
        <v>0</v>
      </c>
      <c r="AU256" s="23">
        <v>0</v>
      </c>
      <c r="AV256" s="23">
        <v>0</v>
      </c>
      <c r="AW256" s="23">
        <v>0</v>
      </c>
      <c r="AX256" s="23">
        <v>78163</v>
      </c>
      <c r="AY256" s="23">
        <v>0</v>
      </c>
      <c r="AZ256" s="23">
        <v>96390</v>
      </c>
      <c r="BA256" s="19">
        <f t="shared" si="661"/>
        <v>0</v>
      </c>
      <c r="BB256" s="19">
        <f t="shared" si="662"/>
        <v>0</v>
      </c>
      <c r="BC256" s="19">
        <v>0</v>
      </c>
      <c r="BD256" s="19">
        <v>0</v>
      </c>
      <c r="BE256" s="19">
        <v>0</v>
      </c>
      <c r="BF256" s="19">
        <f t="shared" si="663"/>
        <v>0</v>
      </c>
      <c r="BG256" s="19">
        <v>0</v>
      </c>
      <c r="BH256" s="19">
        <v>0</v>
      </c>
      <c r="BI256" s="19">
        <v>0</v>
      </c>
      <c r="BJ256" s="19">
        <v>0</v>
      </c>
      <c r="BK256" s="19">
        <f t="shared" si="587"/>
        <v>0</v>
      </c>
      <c r="BL256" s="19">
        <v>0</v>
      </c>
      <c r="BM256" s="19">
        <v>0</v>
      </c>
      <c r="BN256" s="19">
        <f t="shared" si="664"/>
        <v>0</v>
      </c>
      <c r="BO256" s="19">
        <v>0</v>
      </c>
      <c r="BP256" s="19">
        <v>0</v>
      </c>
      <c r="BQ256" s="19">
        <v>0</v>
      </c>
      <c r="BR256" s="19">
        <v>0</v>
      </c>
      <c r="BS256" s="19">
        <v>0</v>
      </c>
      <c r="BT256" s="19">
        <v>0</v>
      </c>
      <c r="BU256" s="19">
        <v>0</v>
      </c>
      <c r="BV256" s="19">
        <v>0</v>
      </c>
      <c r="BW256" s="19">
        <v>0</v>
      </c>
      <c r="BX256" s="19">
        <v>0</v>
      </c>
      <c r="BY256" s="19">
        <v>0</v>
      </c>
      <c r="BZ256" s="19">
        <f t="shared" si="665"/>
        <v>34000</v>
      </c>
      <c r="CA256" s="19">
        <f t="shared" si="666"/>
        <v>34000</v>
      </c>
      <c r="CB256" s="19">
        <f t="shared" si="588"/>
        <v>34000</v>
      </c>
      <c r="CC256" s="24"/>
      <c r="CD256" s="23">
        <v>34000</v>
      </c>
      <c r="CE256" s="19">
        <f t="shared" si="667"/>
        <v>0</v>
      </c>
      <c r="CF256" s="19">
        <v>0</v>
      </c>
      <c r="CG256" s="19">
        <v>0</v>
      </c>
      <c r="CH256" s="19">
        <v>0</v>
      </c>
      <c r="CI256" s="19">
        <v>0</v>
      </c>
      <c r="CJ256" s="19">
        <v>0</v>
      </c>
      <c r="CK256" s="19">
        <f t="shared" si="668"/>
        <v>0</v>
      </c>
      <c r="CL256" s="24"/>
      <c r="CM256" s="19">
        <v>0</v>
      </c>
      <c r="CN256" s="19">
        <v>0</v>
      </c>
      <c r="CO256" s="19">
        <v>0</v>
      </c>
      <c r="CP256" s="75"/>
      <c r="CQ256" s="75"/>
      <c r="CR256" s="75"/>
      <c r="CS256" s="19">
        <f t="shared" si="589"/>
        <v>0</v>
      </c>
      <c r="CT256" s="19">
        <f t="shared" si="590"/>
        <v>0</v>
      </c>
      <c r="CU256" s="19">
        <v>0</v>
      </c>
      <c r="CV256" s="20">
        <v>0</v>
      </c>
      <c r="CW256" s="52"/>
    </row>
    <row r="257" spans="1:101" s="79" customFormat="1" ht="15.6" x14ac:dyDescent="0.3">
      <c r="A257" s="105" t="s">
        <v>1</v>
      </c>
      <c r="B257" s="21" t="s">
        <v>70</v>
      </c>
      <c r="C257" s="22" t="s">
        <v>595</v>
      </c>
      <c r="D257" s="19">
        <f t="shared" si="656"/>
        <v>1725000</v>
      </c>
      <c r="E257" s="19">
        <f t="shared" si="657"/>
        <v>1527134</v>
      </c>
      <c r="F257" s="19">
        <f t="shared" si="658"/>
        <v>1527134</v>
      </c>
      <c r="G257" s="23">
        <f>258720+100000</f>
        <v>358720</v>
      </c>
      <c r="H257" s="23">
        <f>64680+25000</f>
        <v>89680</v>
      </c>
      <c r="I257" s="19">
        <f t="shared" si="584"/>
        <v>165640</v>
      </c>
      <c r="J257" s="23">
        <v>0</v>
      </c>
      <c r="K257" s="23">
        <v>0</v>
      </c>
      <c r="L257" s="23">
        <v>0</v>
      </c>
      <c r="M257" s="23">
        <v>0</v>
      </c>
      <c r="N257" s="23">
        <v>106068</v>
      </c>
      <c r="O257" s="23">
        <v>59572</v>
      </c>
      <c r="P257" s="19">
        <f t="shared" si="585"/>
        <v>73750</v>
      </c>
      <c r="Q257" s="23">
        <v>1000</v>
      </c>
      <c r="R257" s="23">
        <v>72750</v>
      </c>
      <c r="S257" s="23">
        <v>0</v>
      </c>
      <c r="T257" s="23">
        <v>31277</v>
      </c>
      <c r="U257" s="19">
        <f t="shared" si="659"/>
        <v>155889</v>
      </c>
      <c r="V257" s="23">
        <v>43582</v>
      </c>
      <c r="W257" s="23">
        <v>2368</v>
      </c>
      <c r="X257" s="23">
        <v>66942</v>
      </c>
      <c r="Y257" s="23">
        <v>13860</v>
      </c>
      <c r="Z257" s="23">
        <v>4414</v>
      </c>
      <c r="AA257" s="23">
        <v>0</v>
      </c>
      <c r="AB257" s="23">
        <v>0</v>
      </c>
      <c r="AC257" s="23">
        <v>24723</v>
      </c>
      <c r="AD257" s="23"/>
      <c r="AE257" s="19">
        <f t="shared" si="660"/>
        <v>652178</v>
      </c>
      <c r="AF257" s="24">
        <v>0</v>
      </c>
      <c r="AG257" s="24">
        <v>0</v>
      </c>
      <c r="AH257" s="23">
        <v>55355</v>
      </c>
      <c r="AI257" s="23">
        <v>160000</v>
      </c>
      <c r="AJ257" s="23">
        <v>0</v>
      </c>
      <c r="AK257" s="23">
        <v>1591</v>
      </c>
      <c r="AL257" s="23">
        <v>0</v>
      </c>
      <c r="AM257" s="23">
        <v>2587</v>
      </c>
      <c r="AN257" s="23">
        <v>3000</v>
      </c>
      <c r="AO257" s="23">
        <v>0</v>
      </c>
      <c r="AP257" s="23">
        <v>0</v>
      </c>
      <c r="AQ257" s="23">
        <v>0</v>
      </c>
      <c r="AR257" s="23">
        <v>0</v>
      </c>
      <c r="AS257" s="23">
        <v>0</v>
      </c>
      <c r="AT257" s="23">
        <v>0</v>
      </c>
      <c r="AU257" s="23">
        <v>0</v>
      </c>
      <c r="AV257" s="23">
        <v>0</v>
      </c>
      <c r="AW257" s="23">
        <v>0</v>
      </c>
      <c r="AX257" s="23">
        <v>109800</v>
      </c>
      <c r="AY257" s="23">
        <v>0</v>
      </c>
      <c r="AZ257" s="23">
        <v>319845</v>
      </c>
      <c r="BA257" s="19">
        <f t="shared" si="661"/>
        <v>0</v>
      </c>
      <c r="BB257" s="19">
        <f t="shared" si="662"/>
        <v>0</v>
      </c>
      <c r="BC257" s="19">
        <v>0</v>
      </c>
      <c r="BD257" s="19">
        <v>0</v>
      </c>
      <c r="BE257" s="19">
        <v>0</v>
      </c>
      <c r="BF257" s="19">
        <f t="shared" si="663"/>
        <v>0</v>
      </c>
      <c r="BG257" s="19">
        <v>0</v>
      </c>
      <c r="BH257" s="19">
        <v>0</v>
      </c>
      <c r="BI257" s="19">
        <v>0</v>
      </c>
      <c r="BJ257" s="19">
        <v>0</v>
      </c>
      <c r="BK257" s="19">
        <f t="shared" si="587"/>
        <v>0</v>
      </c>
      <c r="BL257" s="19">
        <v>0</v>
      </c>
      <c r="BM257" s="19">
        <v>0</v>
      </c>
      <c r="BN257" s="19">
        <f t="shared" si="664"/>
        <v>0</v>
      </c>
      <c r="BO257" s="19">
        <v>0</v>
      </c>
      <c r="BP257" s="19">
        <v>0</v>
      </c>
      <c r="BQ257" s="19">
        <v>0</v>
      </c>
      <c r="BR257" s="19">
        <v>0</v>
      </c>
      <c r="BS257" s="19">
        <v>0</v>
      </c>
      <c r="BT257" s="19">
        <v>0</v>
      </c>
      <c r="BU257" s="19">
        <v>0</v>
      </c>
      <c r="BV257" s="19">
        <v>0</v>
      </c>
      <c r="BW257" s="19">
        <v>0</v>
      </c>
      <c r="BX257" s="19">
        <v>0</v>
      </c>
      <c r="BY257" s="19">
        <v>0</v>
      </c>
      <c r="BZ257" s="19">
        <f t="shared" si="665"/>
        <v>197866</v>
      </c>
      <c r="CA257" s="19">
        <f t="shared" si="666"/>
        <v>197866</v>
      </c>
      <c r="CB257" s="19">
        <f t="shared" si="588"/>
        <v>197866</v>
      </c>
      <c r="CC257" s="24"/>
      <c r="CD257" s="23">
        <v>197866</v>
      </c>
      <c r="CE257" s="19">
        <f t="shared" si="667"/>
        <v>0</v>
      </c>
      <c r="CF257" s="19">
        <v>0</v>
      </c>
      <c r="CG257" s="19">
        <v>0</v>
      </c>
      <c r="CH257" s="19">
        <v>0</v>
      </c>
      <c r="CI257" s="19">
        <v>0</v>
      </c>
      <c r="CJ257" s="19">
        <v>0</v>
      </c>
      <c r="CK257" s="19">
        <f t="shared" si="668"/>
        <v>0</v>
      </c>
      <c r="CL257" s="24"/>
      <c r="CM257" s="19">
        <v>0</v>
      </c>
      <c r="CN257" s="19">
        <v>0</v>
      </c>
      <c r="CO257" s="19">
        <v>0</v>
      </c>
      <c r="CP257" s="75"/>
      <c r="CQ257" s="75"/>
      <c r="CR257" s="75"/>
      <c r="CS257" s="19">
        <f t="shared" si="589"/>
        <v>0</v>
      </c>
      <c r="CT257" s="19">
        <f t="shared" si="590"/>
        <v>0</v>
      </c>
      <c r="CU257" s="19">
        <v>0</v>
      </c>
      <c r="CV257" s="20">
        <v>0</v>
      </c>
      <c r="CW257" s="52"/>
    </row>
    <row r="258" spans="1:101" ht="31.2" x14ac:dyDescent="0.3">
      <c r="A258" s="107" t="s">
        <v>1</v>
      </c>
      <c r="B258" s="72" t="s">
        <v>72</v>
      </c>
      <c r="C258" s="73" t="s">
        <v>342</v>
      </c>
      <c r="D258" s="75">
        <f t="shared" si="656"/>
        <v>825000</v>
      </c>
      <c r="E258" s="75">
        <f t="shared" si="657"/>
        <v>625000</v>
      </c>
      <c r="F258" s="75">
        <f t="shared" si="658"/>
        <v>625000</v>
      </c>
      <c r="G258" s="76">
        <v>174008</v>
      </c>
      <c r="H258" s="76">
        <v>41777</v>
      </c>
      <c r="I258" s="75">
        <f t="shared" si="584"/>
        <v>195200</v>
      </c>
      <c r="J258" s="76">
        <v>0</v>
      </c>
      <c r="K258" s="76">
        <v>0</v>
      </c>
      <c r="L258" s="76">
        <v>0</v>
      </c>
      <c r="M258" s="76">
        <v>0</v>
      </c>
      <c r="N258" s="76">
        <v>18000</v>
      </c>
      <c r="O258" s="76">
        <v>177200</v>
      </c>
      <c r="P258" s="75">
        <f t="shared" si="585"/>
        <v>1000</v>
      </c>
      <c r="Q258" s="76">
        <v>1000</v>
      </c>
      <c r="R258" s="76">
        <v>0</v>
      </c>
      <c r="S258" s="76">
        <v>0</v>
      </c>
      <c r="T258" s="76">
        <v>9000</v>
      </c>
      <c r="U258" s="75">
        <f t="shared" si="659"/>
        <v>76615</v>
      </c>
      <c r="V258" s="76">
        <f>51615+25000</f>
        <v>76615</v>
      </c>
      <c r="W258" s="76">
        <v>0</v>
      </c>
      <c r="X258" s="76">
        <v>0</v>
      </c>
      <c r="Y258" s="76">
        <v>0</v>
      </c>
      <c r="Z258" s="76">
        <v>0</v>
      </c>
      <c r="AA258" s="76">
        <v>0</v>
      </c>
      <c r="AB258" s="76">
        <v>0</v>
      </c>
      <c r="AC258" s="76">
        <v>0</v>
      </c>
      <c r="AD258" s="76"/>
      <c r="AE258" s="75">
        <f t="shared" si="660"/>
        <v>127400</v>
      </c>
      <c r="AF258" s="77">
        <v>0</v>
      </c>
      <c r="AG258" s="77">
        <v>0</v>
      </c>
      <c r="AH258" s="76">
        <v>20000</v>
      </c>
      <c r="AI258" s="76">
        <v>51000</v>
      </c>
      <c r="AJ258" s="76">
        <v>0</v>
      </c>
      <c r="AK258" s="76">
        <v>400</v>
      </c>
      <c r="AL258" s="76">
        <v>0</v>
      </c>
      <c r="AM258" s="76">
        <v>1000</v>
      </c>
      <c r="AN258" s="76">
        <v>25000</v>
      </c>
      <c r="AO258" s="76">
        <v>0</v>
      </c>
      <c r="AP258" s="76">
        <v>0</v>
      </c>
      <c r="AQ258" s="76">
        <v>0</v>
      </c>
      <c r="AR258" s="76">
        <v>0</v>
      </c>
      <c r="AS258" s="76">
        <v>0</v>
      </c>
      <c r="AT258" s="76">
        <v>0</v>
      </c>
      <c r="AU258" s="76">
        <v>0</v>
      </c>
      <c r="AV258" s="76">
        <v>0</v>
      </c>
      <c r="AW258" s="76">
        <v>0</v>
      </c>
      <c r="AX258" s="76">
        <v>0</v>
      </c>
      <c r="AY258" s="76">
        <v>0</v>
      </c>
      <c r="AZ258" s="76">
        <v>30000</v>
      </c>
      <c r="BA258" s="75">
        <f t="shared" si="661"/>
        <v>0</v>
      </c>
      <c r="BB258" s="75">
        <f t="shared" si="662"/>
        <v>0</v>
      </c>
      <c r="BC258" s="75">
        <v>0</v>
      </c>
      <c r="BD258" s="75">
        <v>0</v>
      </c>
      <c r="BE258" s="75">
        <v>0</v>
      </c>
      <c r="BF258" s="75">
        <f t="shared" si="663"/>
        <v>0</v>
      </c>
      <c r="BG258" s="75">
        <v>0</v>
      </c>
      <c r="BH258" s="75">
        <v>0</v>
      </c>
      <c r="BI258" s="75">
        <v>0</v>
      </c>
      <c r="BJ258" s="75">
        <v>0</v>
      </c>
      <c r="BK258" s="75">
        <f t="shared" si="587"/>
        <v>0</v>
      </c>
      <c r="BL258" s="75">
        <v>0</v>
      </c>
      <c r="BM258" s="75">
        <v>0</v>
      </c>
      <c r="BN258" s="75">
        <f t="shared" si="664"/>
        <v>0</v>
      </c>
      <c r="BO258" s="75">
        <v>0</v>
      </c>
      <c r="BP258" s="75">
        <v>0</v>
      </c>
      <c r="BQ258" s="75">
        <v>0</v>
      </c>
      <c r="BR258" s="75">
        <v>0</v>
      </c>
      <c r="BS258" s="75">
        <v>0</v>
      </c>
      <c r="BT258" s="75">
        <v>0</v>
      </c>
      <c r="BU258" s="75">
        <v>0</v>
      </c>
      <c r="BV258" s="75">
        <v>0</v>
      </c>
      <c r="BW258" s="75">
        <v>0</v>
      </c>
      <c r="BX258" s="75">
        <v>0</v>
      </c>
      <c r="BY258" s="75">
        <v>0</v>
      </c>
      <c r="BZ258" s="75">
        <f t="shared" si="665"/>
        <v>200000</v>
      </c>
      <c r="CA258" s="75">
        <f t="shared" si="666"/>
        <v>200000</v>
      </c>
      <c r="CB258" s="75">
        <f t="shared" si="588"/>
        <v>200000</v>
      </c>
      <c r="CC258" s="77"/>
      <c r="CD258" s="76">
        <v>200000</v>
      </c>
      <c r="CE258" s="75">
        <f t="shared" si="667"/>
        <v>0</v>
      </c>
      <c r="CF258" s="75">
        <v>0</v>
      </c>
      <c r="CG258" s="75">
        <v>0</v>
      </c>
      <c r="CH258" s="75">
        <v>0</v>
      </c>
      <c r="CI258" s="75">
        <v>0</v>
      </c>
      <c r="CJ258" s="75">
        <v>0</v>
      </c>
      <c r="CK258" s="75">
        <f t="shared" si="668"/>
        <v>0</v>
      </c>
      <c r="CL258" s="77"/>
      <c r="CM258" s="75">
        <v>0</v>
      </c>
      <c r="CN258" s="75">
        <v>0</v>
      </c>
      <c r="CO258" s="75">
        <v>0</v>
      </c>
      <c r="CP258" s="75"/>
      <c r="CQ258" s="75"/>
      <c r="CR258" s="75"/>
      <c r="CS258" s="75">
        <f t="shared" si="589"/>
        <v>0</v>
      </c>
      <c r="CT258" s="75">
        <f t="shared" si="590"/>
        <v>0</v>
      </c>
      <c r="CU258" s="75">
        <v>0</v>
      </c>
      <c r="CV258" s="78">
        <v>0</v>
      </c>
      <c r="CW258" s="79"/>
    </row>
    <row r="259" spans="1:101" ht="15.6" x14ac:dyDescent="0.3">
      <c r="A259" s="105"/>
      <c r="B259" s="33" t="s">
        <v>78</v>
      </c>
      <c r="C259" s="32" t="s">
        <v>562</v>
      </c>
      <c r="D259" s="19">
        <f t="shared" si="656"/>
        <v>1273428</v>
      </c>
      <c r="E259" s="19">
        <f t="shared" si="657"/>
        <v>1214644</v>
      </c>
      <c r="F259" s="19">
        <f t="shared" ref="F259" si="669">SUM(G259+H259+I259+P259+S259+T259+U259+AE259+AD259)</f>
        <v>1214644</v>
      </c>
      <c r="G259" s="23"/>
      <c r="H259" s="23"/>
      <c r="I259" s="19">
        <f t="shared" ref="I259" si="670">SUM(J259:O259)</f>
        <v>505410</v>
      </c>
      <c r="J259" s="23">
        <v>0</v>
      </c>
      <c r="K259" s="23">
        <v>0</v>
      </c>
      <c r="L259" s="23">
        <v>0</v>
      </c>
      <c r="M259" s="23">
        <v>0</v>
      </c>
      <c r="N259" s="23">
        <v>273492</v>
      </c>
      <c r="O259" s="23">
        <v>231918</v>
      </c>
      <c r="P259" s="19">
        <f t="shared" ref="P259" si="671">SUM(Q259:R259)</f>
        <v>60000</v>
      </c>
      <c r="Q259" s="23">
        <v>0</v>
      </c>
      <c r="R259" s="23">
        <v>60000</v>
      </c>
      <c r="S259" s="23">
        <v>0</v>
      </c>
      <c r="T259" s="23">
        <v>50000</v>
      </c>
      <c r="U259" s="19">
        <f t="shared" si="659"/>
        <v>247134</v>
      </c>
      <c r="V259" s="23">
        <v>27000</v>
      </c>
      <c r="W259" s="23">
        <f>64173+9407</f>
        <v>73580</v>
      </c>
      <c r="X259" s="23">
        <f>90743+12908</f>
        <v>103651</v>
      </c>
      <c r="Y259" s="23">
        <f>18286+113</f>
        <v>18399</v>
      </c>
      <c r="Z259" s="23">
        <v>8162</v>
      </c>
      <c r="AA259" s="23">
        <v>12000</v>
      </c>
      <c r="AB259" s="23">
        <v>0</v>
      </c>
      <c r="AC259" s="23">
        <v>4342</v>
      </c>
      <c r="AD259" s="23"/>
      <c r="AE259" s="19">
        <f t="shared" si="660"/>
        <v>352100</v>
      </c>
      <c r="AF259" s="24"/>
      <c r="AG259" s="24">
        <v>0</v>
      </c>
      <c r="AH259" s="23">
        <v>85400</v>
      </c>
      <c r="AI259" s="23">
        <v>97000</v>
      </c>
      <c r="AJ259" s="23">
        <v>0</v>
      </c>
      <c r="AK259" s="23">
        <v>19700</v>
      </c>
      <c r="AL259" s="23">
        <v>0</v>
      </c>
      <c r="AM259" s="23">
        <v>0</v>
      </c>
      <c r="AN259" s="23">
        <v>0</v>
      </c>
      <c r="AO259" s="23">
        <v>0</v>
      </c>
      <c r="AP259" s="23">
        <v>0</v>
      </c>
      <c r="AQ259" s="23">
        <v>0</v>
      </c>
      <c r="AR259" s="23">
        <v>0</v>
      </c>
      <c r="AS259" s="23">
        <v>0</v>
      </c>
      <c r="AT259" s="23">
        <v>0</v>
      </c>
      <c r="AU259" s="23">
        <v>0</v>
      </c>
      <c r="AV259" s="23">
        <v>0</v>
      </c>
      <c r="AW259" s="23">
        <v>0</v>
      </c>
      <c r="AX259" s="23">
        <v>0</v>
      </c>
      <c r="AY259" s="23">
        <v>0</v>
      </c>
      <c r="AZ259" s="23">
        <v>150000</v>
      </c>
      <c r="BA259" s="19">
        <f t="shared" si="661"/>
        <v>0</v>
      </c>
      <c r="BB259" s="19">
        <f t="shared" ref="BB259" si="672">SUM(BC259:BE259)</f>
        <v>0</v>
      </c>
      <c r="BC259" s="19">
        <v>0</v>
      </c>
      <c r="BD259" s="19">
        <v>0</v>
      </c>
      <c r="BE259" s="19">
        <v>0</v>
      </c>
      <c r="BF259" s="19">
        <f t="shared" si="663"/>
        <v>0</v>
      </c>
      <c r="BG259" s="19">
        <v>0</v>
      </c>
      <c r="BH259" s="19">
        <v>0</v>
      </c>
      <c r="BI259" s="19">
        <v>0</v>
      </c>
      <c r="BJ259" s="19">
        <v>0</v>
      </c>
      <c r="BK259" s="19">
        <f t="shared" ref="BK259" si="673">SUM(BL259)</f>
        <v>0</v>
      </c>
      <c r="BL259" s="19">
        <v>0</v>
      </c>
      <c r="BM259" s="19">
        <v>0</v>
      </c>
      <c r="BN259" s="19">
        <f t="shared" si="664"/>
        <v>0</v>
      </c>
      <c r="BO259" s="19">
        <v>0</v>
      </c>
      <c r="BP259" s="19">
        <v>0</v>
      </c>
      <c r="BQ259" s="19">
        <v>0</v>
      </c>
      <c r="BR259" s="19">
        <v>0</v>
      </c>
      <c r="BS259" s="19">
        <v>0</v>
      </c>
      <c r="BT259" s="19">
        <v>0</v>
      </c>
      <c r="BU259" s="19">
        <v>0</v>
      </c>
      <c r="BV259" s="19">
        <v>0</v>
      </c>
      <c r="BW259" s="19">
        <v>0</v>
      </c>
      <c r="BX259" s="19">
        <v>0</v>
      </c>
      <c r="BY259" s="19">
        <v>0</v>
      </c>
      <c r="BZ259" s="19">
        <f t="shared" si="665"/>
        <v>58784</v>
      </c>
      <c r="CA259" s="19">
        <f t="shared" si="666"/>
        <v>58784</v>
      </c>
      <c r="CB259" s="19">
        <f t="shared" ref="CB259" si="674">SUM(CC259:CD259)</f>
        <v>58784</v>
      </c>
      <c r="CC259" s="24"/>
      <c r="CD259" s="23">
        <v>58784</v>
      </c>
      <c r="CE259" s="19">
        <f t="shared" si="667"/>
        <v>0</v>
      </c>
      <c r="CF259" s="19">
        <v>0</v>
      </c>
      <c r="CG259" s="19">
        <v>0</v>
      </c>
      <c r="CH259" s="19">
        <v>0</v>
      </c>
      <c r="CI259" s="19">
        <v>0</v>
      </c>
      <c r="CJ259" s="19">
        <v>0</v>
      </c>
      <c r="CK259" s="19">
        <f t="shared" si="668"/>
        <v>0</v>
      </c>
      <c r="CL259" s="24"/>
      <c r="CM259" s="19">
        <v>0</v>
      </c>
      <c r="CN259" s="19">
        <v>0</v>
      </c>
      <c r="CO259" s="39">
        <v>0</v>
      </c>
      <c r="CP259" s="75"/>
      <c r="CQ259" s="75"/>
      <c r="CR259" s="75"/>
      <c r="CS259" s="19">
        <f t="shared" ref="CS259" si="675">SUM(CT259)</f>
        <v>0</v>
      </c>
      <c r="CT259" s="19">
        <f t="shared" ref="CT259" si="676">SUM(CU259:CV259)</f>
        <v>0</v>
      </c>
      <c r="CU259" s="19">
        <v>0</v>
      </c>
      <c r="CV259" s="20">
        <v>0</v>
      </c>
      <c r="CW259" s="52"/>
    </row>
    <row r="260" spans="1:101" s="58" customFormat="1" ht="15.6" x14ac:dyDescent="0.3">
      <c r="A260" s="105" t="s">
        <v>1</v>
      </c>
      <c r="B260" s="33" t="s">
        <v>78</v>
      </c>
      <c r="C260" s="32" t="s">
        <v>563</v>
      </c>
      <c r="D260" s="19">
        <f t="shared" si="656"/>
        <v>708866</v>
      </c>
      <c r="E260" s="19">
        <f t="shared" si="657"/>
        <v>287636</v>
      </c>
      <c r="F260" s="19">
        <f t="shared" si="658"/>
        <v>287636</v>
      </c>
      <c r="G260" s="23">
        <v>0</v>
      </c>
      <c r="H260" s="23">
        <v>0</v>
      </c>
      <c r="I260" s="19">
        <f t="shared" si="584"/>
        <v>91684</v>
      </c>
      <c r="J260" s="23"/>
      <c r="K260" s="23"/>
      <c r="L260" s="23"/>
      <c r="M260" s="23"/>
      <c r="N260" s="23">
        <v>45927</v>
      </c>
      <c r="O260" s="23">
        <v>45757</v>
      </c>
      <c r="P260" s="19">
        <f t="shared" si="585"/>
        <v>0</v>
      </c>
      <c r="Q260" s="23"/>
      <c r="R260" s="23">
        <v>0</v>
      </c>
      <c r="S260" s="23">
        <v>15155</v>
      </c>
      <c r="T260" s="23">
        <v>28332</v>
      </c>
      <c r="U260" s="19">
        <f t="shared" si="659"/>
        <v>81585</v>
      </c>
      <c r="V260" s="23">
        <f>6652+5000</f>
        <v>11652</v>
      </c>
      <c r="W260" s="23">
        <f>33340+5323</f>
        <v>38663</v>
      </c>
      <c r="X260" s="23">
        <f>20771+1788</f>
        <v>22559</v>
      </c>
      <c r="Y260" s="23">
        <f>4961+304</f>
        <v>5265</v>
      </c>
      <c r="Z260" s="23">
        <v>3446</v>
      </c>
      <c r="AA260" s="23">
        <v>0</v>
      </c>
      <c r="AB260" s="23"/>
      <c r="AC260" s="23"/>
      <c r="AD260" s="23"/>
      <c r="AE260" s="19">
        <f t="shared" si="660"/>
        <v>70880</v>
      </c>
      <c r="AF260" s="24"/>
      <c r="AG260" s="24"/>
      <c r="AH260" s="23">
        <v>9338</v>
      </c>
      <c r="AI260" s="23">
        <v>6493</v>
      </c>
      <c r="AJ260" s="23"/>
      <c r="AK260" s="23">
        <v>3992</v>
      </c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>
        <v>51057</v>
      </c>
      <c r="BA260" s="19">
        <f t="shared" si="661"/>
        <v>0</v>
      </c>
      <c r="BB260" s="19">
        <f t="shared" si="662"/>
        <v>0</v>
      </c>
      <c r="BC260" s="19">
        <v>0</v>
      </c>
      <c r="BD260" s="19">
        <v>0</v>
      </c>
      <c r="BE260" s="19">
        <v>0</v>
      </c>
      <c r="BF260" s="19">
        <f t="shared" si="663"/>
        <v>0</v>
      </c>
      <c r="BG260" s="19">
        <v>0</v>
      </c>
      <c r="BH260" s="19">
        <v>0</v>
      </c>
      <c r="BI260" s="19">
        <v>0</v>
      </c>
      <c r="BJ260" s="19">
        <v>0</v>
      </c>
      <c r="BK260" s="19">
        <f t="shared" si="587"/>
        <v>0</v>
      </c>
      <c r="BL260" s="19">
        <v>0</v>
      </c>
      <c r="BM260" s="19">
        <v>0</v>
      </c>
      <c r="BN260" s="19">
        <f t="shared" si="664"/>
        <v>0</v>
      </c>
      <c r="BO260" s="19">
        <v>0</v>
      </c>
      <c r="BP260" s="19">
        <v>0</v>
      </c>
      <c r="BQ260" s="19">
        <v>0</v>
      </c>
      <c r="BR260" s="19">
        <v>0</v>
      </c>
      <c r="BS260" s="19">
        <v>0</v>
      </c>
      <c r="BT260" s="19">
        <v>0</v>
      </c>
      <c r="BU260" s="19">
        <v>0</v>
      </c>
      <c r="BV260" s="19">
        <v>0</v>
      </c>
      <c r="BW260" s="19">
        <v>0</v>
      </c>
      <c r="BX260" s="19">
        <v>0</v>
      </c>
      <c r="BY260" s="19">
        <v>0</v>
      </c>
      <c r="BZ260" s="19">
        <f t="shared" si="665"/>
        <v>421230</v>
      </c>
      <c r="CA260" s="19">
        <f t="shared" si="666"/>
        <v>421230</v>
      </c>
      <c r="CB260" s="19">
        <f t="shared" si="588"/>
        <v>69124</v>
      </c>
      <c r="CC260" s="24"/>
      <c r="CD260" s="23">
        <v>69124</v>
      </c>
      <c r="CE260" s="19">
        <f t="shared" si="667"/>
        <v>352106</v>
      </c>
      <c r="CF260" s="19">
        <v>0</v>
      </c>
      <c r="CG260" s="19">
        <v>0</v>
      </c>
      <c r="CH260" s="19">
        <v>0</v>
      </c>
      <c r="CI260" s="19">
        <v>0</v>
      </c>
      <c r="CJ260" s="19">
        <v>352106</v>
      </c>
      <c r="CK260" s="19">
        <f t="shared" si="668"/>
        <v>0</v>
      </c>
      <c r="CL260" s="23"/>
      <c r="CM260" s="19">
        <v>0</v>
      </c>
      <c r="CN260" s="19">
        <v>0</v>
      </c>
      <c r="CO260" s="39">
        <v>0</v>
      </c>
      <c r="CP260" s="75"/>
      <c r="CQ260" s="75"/>
      <c r="CR260" s="75"/>
      <c r="CS260" s="19">
        <f t="shared" si="589"/>
        <v>0</v>
      </c>
      <c r="CT260" s="19">
        <f t="shared" si="590"/>
        <v>0</v>
      </c>
      <c r="CU260" s="19">
        <v>0</v>
      </c>
      <c r="CV260" s="20">
        <v>0</v>
      </c>
      <c r="CW260" s="52"/>
    </row>
    <row r="261" spans="1:101" ht="15.6" x14ac:dyDescent="0.3">
      <c r="A261" s="104" t="s">
        <v>291</v>
      </c>
      <c r="B261" s="16" t="s">
        <v>1</v>
      </c>
      <c r="C261" s="17" t="s">
        <v>292</v>
      </c>
      <c r="D261" s="18">
        <f t="shared" ref="D261:AC261" si="677">SUM(D262:D274)</f>
        <v>84134918</v>
      </c>
      <c r="E261" s="18">
        <f t="shared" si="677"/>
        <v>1961467</v>
      </c>
      <c r="F261" s="18">
        <f t="shared" si="677"/>
        <v>1961467</v>
      </c>
      <c r="G261" s="18">
        <f t="shared" si="677"/>
        <v>0</v>
      </c>
      <c r="H261" s="18">
        <f t="shared" si="677"/>
        <v>0</v>
      </c>
      <c r="I261" s="18">
        <f t="shared" si="677"/>
        <v>0</v>
      </c>
      <c r="J261" s="18">
        <f t="shared" si="677"/>
        <v>0</v>
      </c>
      <c r="K261" s="18">
        <f t="shared" si="677"/>
        <v>0</v>
      </c>
      <c r="L261" s="18">
        <f t="shared" si="677"/>
        <v>0</v>
      </c>
      <c r="M261" s="18">
        <f t="shared" si="677"/>
        <v>0</v>
      </c>
      <c r="N261" s="18">
        <f t="shared" si="677"/>
        <v>0</v>
      </c>
      <c r="O261" s="18">
        <f t="shared" si="677"/>
        <v>0</v>
      </c>
      <c r="P261" s="18">
        <f t="shared" si="677"/>
        <v>0</v>
      </c>
      <c r="Q261" s="18">
        <f t="shared" si="677"/>
        <v>0</v>
      </c>
      <c r="R261" s="18">
        <f t="shared" si="677"/>
        <v>0</v>
      </c>
      <c r="S261" s="18">
        <f t="shared" si="677"/>
        <v>0</v>
      </c>
      <c r="T261" s="18">
        <f t="shared" si="677"/>
        <v>0</v>
      </c>
      <c r="U261" s="18">
        <f t="shared" si="677"/>
        <v>0</v>
      </c>
      <c r="V261" s="18">
        <f t="shared" si="677"/>
        <v>0</v>
      </c>
      <c r="W261" s="18">
        <f t="shared" si="677"/>
        <v>0</v>
      </c>
      <c r="X261" s="18">
        <f t="shared" si="677"/>
        <v>0</v>
      </c>
      <c r="Y261" s="18">
        <f t="shared" si="677"/>
        <v>0</v>
      </c>
      <c r="Z261" s="18">
        <f t="shared" si="677"/>
        <v>0</v>
      </c>
      <c r="AA261" s="18">
        <f t="shared" si="677"/>
        <v>0</v>
      </c>
      <c r="AB261" s="18">
        <f t="shared" si="677"/>
        <v>0</v>
      </c>
      <c r="AC261" s="18">
        <f t="shared" si="677"/>
        <v>0</v>
      </c>
      <c r="AD261" s="18"/>
      <c r="AE261" s="18">
        <f t="shared" ref="AE261:AX261" si="678">SUM(AE262:AE274)</f>
        <v>1961467</v>
      </c>
      <c r="AF261" s="18">
        <f t="shared" si="678"/>
        <v>0</v>
      </c>
      <c r="AG261" s="18">
        <f t="shared" si="678"/>
        <v>0</v>
      </c>
      <c r="AH261" s="18">
        <f t="shared" si="678"/>
        <v>0</v>
      </c>
      <c r="AI261" s="18">
        <f t="shared" si="678"/>
        <v>0</v>
      </c>
      <c r="AJ261" s="18">
        <f t="shared" si="678"/>
        <v>0</v>
      </c>
      <c r="AK261" s="18">
        <f t="shared" si="678"/>
        <v>0</v>
      </c>
      <c r="AL261" s="18">
        <f t="shared" si="678"/>
        <v>0</v>
      </c>
      <c r="AM261" s="18">
        <f t="shared" si="678"/>
        <v>0</v>
      </c>
      <c r="AN261" s="18">
        <f t="shared" si="678"/>
        <v>0</v>
      </c>
      <c r="AO261" s="18">
        <f t="shared" si="678"/>
        <v>0</v>
      </c>
      <c r="AP261" s="18">
        <f t="shared" si="678"/>
        <v>0</v>
      </c>
      <c r="AQ261" s="18">
        <f t="shared" si="678"/>
        <v>0</v>
      </c>
      <c r="AR261" s="18">
        <f t="shared" si="678"/>
        <v>0</v>
      </c>
      <c r="AS261" s="18">
        <f t="shared" si="678"/>
        <v>0</v>
      </c>
      <c r="AT261" s="18">
        <f t="shared" si="678"/>
        <v>0</v>
      </c>
      <c r="AU261" s="18">
        <f t="shared" si="678"/>
        <v>0</v>
      </c>
      <c r="AV261" s="18">
        <f t="shared" si="678"/>
        <v>0</v>
      </c>
      <c r="AW261" s="18">
        <f t="shared" si="678"/>
        <v>0</v>
      </c>
      <c r="AX261" s="18">
        <f t="shared" si="678"/>
        <v>0</v>
      </c>
      <c r="AY261" s="18"/>
      <c r="AZ261" s="18">
        <f t="shared" ref="AZ261:CM261" si="679">SUM(AZ262:AZ274)</f>
        <v>1961467</v>
      </c>
      <c r="BA261" s="18">
        <f t="shared" si="679"/>
        <v>0</v>
      </c>
      <c r="BB261" s="18">
        <f t="shared" si="679"/>
        <v>0</v>
      </c>
      <c r="BC261" s="18">
        <f t="shared" si="679"/>
        <v>0</v>
      </c>
      <c r="BD261" s="18">
        <f t="shared" si="679"/>
        <v>0</v>
      </c>
      <c r="BE261" s="18">
        <f t="shared" si="679"/>
        <v>0</v>
      </c>
      <c r="BF261" s="18">
        <f t="shared" si="679"/>
        <v>0</v>
      </c>
      <c r="BG261" s="18">
        <f t="shared" si="679"/>
        <v>0</v>
      </c>
      <c r="BH261" s="18">
        <f t="shared" si="679"/>
        <v>0</v>
      </c>
      <c r="BI261" s="18">
        <f t="shared" si="679"/>
        <v>0</v>
      </c>
      <c r="BJ261" s="18">
        <f t="shared" si="679"/>
        <v>0</v>
      </c>
      <c r="BK261" s="18">
        <f t="shared" si="679"/>
        <v>0</v>
      </c>
      <c r="BL261" s="18">
        <f t="shared" si="679"/>
        <v>0</v>
      </c>
      <c r="BM261" s="18">
        <f t="shared" si="679"/>
        <v>0</v>
      </c>
      <c r="BN261" s="18">
        <f t="shared" si="679"/>
        <v>0</v>
      </c>
      <c r="BO261" s="18">
        <f t="shared" si="679"/>
        <v>0</v>
      </c>
      <c r="BP261" s="18">
        <f t="shared" si="679"/>
        <v>0</v>
      </c>
      <c r="BQ261" s="18">
        <f t="shared" si="679"/>
        <v>0</v>
      </c>
      <c r="BR261" s="18">
        <f t="shared" si="679"/>
        <v>0</v>
      </c>
      <c r="BS261" s="18">
        <f t="shared" si="679"/>
        <v>0</v>
      </c>
      <c r="BT261" s="18">
        <f t="shared" si="679"/>
        <v>0</v>
      </c>
      <c r="BU261" s="18">
        <f t="shared" si="679"/>
        <v>0</v>
      </c>
      <c r="BV261" s="18">
        <f t="shared" si="679"/>
        <v>0</v>
      </c>
      <c r="BW261" s="18">
        <f t="shared" si="679"/>
        <v>0</v>
      </c>
      <c r="BX261" s="18">
        <f t="shared" si="679"/>
        <v>0</v>
      </c>
      <c r="BY261" s="18">
        <f t="shared" si="679"/>
        <v>0</v>
      </c>
      <c r="BZ261" s="18">
        <f t="shared" si="679"/>
        <v>82173451</v>
      </c>
      <c r="CA261" s="18">
        <f t="shared" si="679"/>
        <v>0</v>
      </c>
      <c r="CB261" s="18">
        <f t="shared" si="679"/>
        <v>0</v>
      </c>
      <c r="CC261" s="18">
        <f t="shared" si="679"/>
        <v>0</v>
      </c>
      <c r="CD261" s="18">
        <f t="shared" si="679"/>
        <v>0</v>
      </c>
      <c r="CE261" s="18">
        <f t="shared" si="679"/>
        <v>0</v>
      </c>
      <c r="CF261" s="18">
        <f t="shared" si="679"/>
        <v>0</v>
      </c>
      <c r="CG261" s="18">
        <f t="shared" si="679"/>
        <v>0</v>
      </c>
      <c r="CH261" s="18">
        <f t="shared" si="679"/>
        <v>0</v>
      </c>
      <c r="CI261" s="18">
        <f t="shared" si="679"/>
        <v>0</v>
      </c>
      <c r="CJ261" s="18">
        <f t="shared" si="679"/>
        <v>0</v>
      </c>
      <c r="CK261" s="18">
        <f t="shared" si="679"/>
        <v>0</v>
      </c>
      <c r="CL261" s="18">
        <f t="shared" si="679"/>
        <v>0</v>
      </c>
      <c r="CM261" s="18">
        <f t="shared" si="679"/>
        <v>0</v>
      </c>
      <c r="CN261" s="18"/>
      <c r="CO261" s="38">
        <f>SUM(CO262:CO274)</f>
        <v>82173451</v>
      </c>
      <c r="CP261" s="74"/>
      <c r="CQ261" s="74"/>
      <c r="CR261" s="74"/>
      <c r="CS261" s="18">
        <f>SUM(CS262:CS274)</f>
        <v>0</v>
      </c>
      <c r="CT261" s="18">
        <f>SUM(CT262:CT274)</f>
        <v>0</v>
      </c>
      <c r="CU261" s="18">
        <f>SUM(CU262:CU274)</f>
        <v>0</v>
      </c>
      <c r="CV261" s="46">
        <f>SUM(CV262:CV274)</f>
        <v>0</v>
      </c>
      <c r="CW261" s="57"/>
    </row>
    <row r="262" spans="1:101" ht="21.6" customHeight="1" x14ac:dyDescent="0.3">
      <c r="A262" s="105" t="s">
        <v>1</v>
      </c>
      <c r="B262" s="21" t="s">
        <v>54</v>
      </c>
      <c r="C262" s="22" t="s">
        <v>473</v>
      </c>
      <c r="D262" s="19">
        <f t="shared" ref="D262:D274" si="680">SUM(E262+BZ262+CS262)</f>
        <v>573500</v>
      </c>
      <c r="E262" s="19">
        <f>SUM(F262+BA262)</f>
        <v>573500</v>
      </c>
      <c r="F262" s="19">
        <f t="shared" ref="F262" si="681">SUM(G262+H262+I262+P262+S262+T262+U262+AE262+AD262)</f>
        <v>573500</v>
      </c>
      <c r="G262" s="19">
        <v>0</v>
      </c>
      <c r="H262" s="19">
        <v>0</v>
      </c>
      <c r="I262" s="19">
        <f>SUM(J262:O262)</f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f>SUM(Q262:R262)</f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f t="shared" ref="U262" si="682">SUM(V262:AC262)</f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0</v>
      </c>
      <c r="AA262" s="19">
        <v>0</v>
      </c>
      <c r="AB262" s="19">
        <v>0</v>
      </c>
      <c r="AC262" s="19">
        <v>0</v>
      </c>
      <c r="AD262" s="19"/>
      <c r="AE262" s="19">
        <f>SUM(AF262:AZ262)</f>
        <v>573500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23">
        <f>467000+106500</f>
        <v>573500</v>
      </c>
      <c r="BA262" s="19">
        <f>SUM(BB262+BF262+BI262+BK262+BN262)</f>
        <v>0</v>
      </c>
      <c r="BB262" s="19">
        <f t="shared" ref="BB262" si="683">SUM(BC262:BE262)</f>
        <v>0</v>
      </c>
      <c r="BC262" s="19">
        <v>0</v>
      </c>
      <c r="BD262" s="19">
        <v>0</v>
      </c>
      <c r="BE262" s="19">
        <v>0</v>
      </c>
      <c r="BF262" s="19">
        <f t="shared" ref="BF262" si="684">SUM(BH262:BH262)</f>
        <v>0</v>
      </c>
      <c r="BG262" s="19">
        <v>0</v>
      </c>
      <c r="BH262" s="19">
        <v>0</v>
      </c>
      <c r="BI262" s="19">
        <v>0</v>
      </c>
      <c r="BJ262" s="19">
        <v>0</v>
      </c>
      <c r="BK262" s="19">
        <f>SUM(BL262)</f>
        <v>0</v>
      </c>
      <c r="BL262" s="19">
        <v>0</v>
      </c>
      <c r="BM262" s="19">
        <v>0</v>
      </c>
      <c r="BN262" s="19">
        <f t="shared" ref="BN262:BN274" si="685">SUM(BO262:BY262)</f>
        <v>0</v>
      </c>
      <c r="BO262" s="19">
        <v>0</v>
      </c>
      <c r="BP262" s="19">
        <v>0</v>
      </c>
      <c r="BQ262" s="19">
        <v>0</v>
      </c>
      <c r="BR262" s="19">
        <v>0</v>
      </c>
      <c r="BS262" s="19">
        <v>0</v>
      </c>
      <c r="BT262" s="19">
        <v>0</v>
      </c>
      <c r="BU262" s="19">
        <v>0</v>
      </c>
      <c r="BV262" s="19">
        <v>0</v>
      </c>
      <c r="BW262" s="19">
        <v>0</v>
      </c>
      <c r="BX262" s="19">
        <v>0</v>
      </c>
      <c r="BY262" s="19">
        <v>0</v>
      </c>
      <c r="BZ262" s="19">
        <f t="shared" ref="BZ262:BZ274" si="686">SUM(CA262+CO262)</f>
        <v>0</v>
      </c>
      <c r="CA262" s="19">
        <f>SUM(CB262+CE262+CK262)</f>
        <v>0</v>
      </c>
      <c r="CB262" s="19">
        <f>SUM(CC262:CD262)</f>
        <v>0</v>
      </c>
      <c r="CC262" s="19">
        <v>0</v>
      </c>
      <c r="CD262" s="19">
        <v>0</v>
      </c>
      <c r="CE262" s="19">
        <f t="shared" ref="CE262:CE274" si="687">SUM(CF262:CJ262)</f>
        <v>0</v>
      </c>
      <c r="CF262" s="19">
        <v>0</v>
      </c>
      <c r="CG262" s="19">
        <v>0</v>
      </c>
      <c r="CH262" s="19">
        <v>0</v>
      </c>
      <c r="CI262" s="19">
        <v>0</v>
      </c>
      <c r="CJ262" s="19">
        <v>0</v>
      </c>
      <c r="CK262" s="19">
        <f t="shared" ref="CK262:CK274" si="688">SUM(CL262:CN262)</f>
        <v>0</v>
      </c>
      <c r="CL262" s="19">
        <v>0</v>
      </c>
      <c r="CM262" s="19">
        <v>0</v>
      </c>
      <c r="CN262" s="19">
        <v>0</v>
      </c>
      <c r="CO262" s="39">
        <v>0</v>
      </c>
      <c r="CP262" s="75"/>
      <c r="CQ262" s="75"/>
      <c r="CR262" s="75"/>
      <c r="CS262" s="19">
        <f>SUM(CT262)</f>
        <v>0</v>
      </c>
      <c r="CT262" s="19">
        <f>SUM(CU262:CV262)</f>
        <v>0</v>
      </c>
      <c r="CU262" s="19">
        <v>0</v>
      </c>
      <c r="CV262" s="20">
        <v>0</v>
      </c>
      <c r="CW262" s="52"/>
    </row>
    <row r="263" spans="1:101" ht="46.8" x14ac:dyDescent="0.3">
      <c r="A263" s="105" t="s">
        <v>1</v>
      </c>
      <c r="B263" s="21" t="s">
        <v>54</v>
      </c>
      <c r="C263" s="22" t="s">
        <v>615</v>
      </c>
      <c r="D263" s="19">
        <f t="shared" si="680"/>
        <v>1073906</v>
      </c>
      <c r="E263" s="19">
        <f>SUM(F263+BA263)</f>
        <v>0</v>
      </c>
      <c r="F263" s="19">
        <f t="shared" ref="F263" si="689">SUM(G263+H263+I263+P263+S263+T263+U263+AE263+AD263)</f>
        <v>0</v>
      </c>
      <c r="G263" s="19">
        <v>0</v>
      </c>
      <c r="H263" s="19">
        <v>0</v>
      </c>
      <c r="I263" s="19">
        <f>SUM(J263:O263)</f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f>SUM(Q263:R263)</f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f t="shared" ref="U263" si="690">SUM(V263:AC263)</f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/>
      <c r="AE263" s="19">
        <f>SUM(AF263:AZ263)</f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0</v>
      </c>
      <c r="AL263" s="19">
        <v>0</v>
      </c>
      <c r="AM263" s="19">
        <v>0</v>
      </c>
      <c r="AN263" s="19">
        <v>0</v>
      </c>
      <c r="AO263" s="19">
        <v>0</v>
      </c>
      <c r="AP263" s="19">
        <v>0</v>
      </c>
      <c r="AQ263" s="19">
        <v>0</v>
      </c>
      <c r="AR263" s="19">
        <v>0</v>
      </c>
      <c r="AS263" s="19">
        <v>0</v>
      </c>
      <c r="AT263" s="19">
        <v>0</v>
      </c>
      <c r="AU263" s="19">
        <v>0</v>
      </c>
      <c r="AV263" s="19">
        <v>0</v>
      </c>
      <c r="AW263" s="19">
        <v>0</v>
      </c>
      <c r="AX263" s="19">
        <v>0</v>
      </c>
      <c r="AY263" s="19">
        <v>0</v>
      </c>
      <c r="AZ263" s="23"/>
      <c r="BA263" s="19">
        <f>SUM(BB263+BF263+BI263+BK263+BN263)</f>
        <v>0</v>
      </c>
      <c r="BB263" s="19">
        <f t="shared" ref="BB263" si="691">SUM(BC263:BE263)</f>
        <v>0</v>
      </c>
      <c r="BC263" s="19">
        <v>0</v>
      </c>
      <c r="BD263" s="19">
        <v>0</v>
      </c>
      <c r="BE263" s="19">
        <v>0</v>
      </c>
      <c r="BF263" s="19">
        <f t="shared" ref="BF263" si="692">SUM(BH263:BH263)</f>
        <v>0</v>
      </c>
      <c r="BG263" s="19">
        <v>0</v>
      </c>
      <c r="BH263" s="19">
        <v>0</v>
      </c>
      <c r="BI263" s="19">
        <v>0</v>
      </c>
      <c r="BJ263" s="19">
        <v>0</v>
      </c>
      <c r="BK263" s="19">
        <f>SUM(BL263)</f>
        <v>0</v>
      </c>
      <c r="BL263" s="19">
        <v>0</v>
      </c>
      <c r="BM263" s="19">
        <v>0</v>
      </c>
      <c r="BN263" s="19">
        <f t="shared" ref="BN263" si="693">SUM(BO263:BY263)</f>
        <v>0</v>
      </c>
      <c r="BO263" s="19">
        <v>0</v>
      </c>
      <c r="BP263" s="19">
        <v>0</v>
      </c>
      <c r="BQ263" s="19">
        <v>0</v>
      </c>
      <c r="BR263" s="19">
        <v>0</v>
      </c>
      <c r="BS263" s="19">
        <v>0</v>
      </c>
      <c r="BT263" s="19">
        <v>0</v>
      </c>
      <c r="BU263" s="19">
        <v>0</v>
      </c>
      <c r="BV263" s="19">
        <v>0</v>
      </c>
      <c r="BW263" s="19">
        <v>0</v>
      </c>
      <c r="BX263" s="19">
        <v>0</v>
      </c>
      <c r="BY263" s="19">
        <v>0</v>
      </c>
      <c r="BZ263" s="19">
        <f t="shared" si="686"/>
        <v>1073906</v>
      </c>
      <c r="CA263" s="19">
        <f>SUM(CB263+CE263+CK263)</f>
        <v>0</v>
      </c>
      <c r="CB263" s="19">
        <f>SUM(CC263:CD263)</f>
        <v>0</v>
      </c>
      <c r="CC263" s="19">
        <v>0</v>
      </c>
      <c r="CD263" s="19">
        <v>0</v>
      </c>
      <c r="CE263" s="19">
        <f t="shared" ref="CE263" si="694">SUM(CF263:CJ263)</f>
        <v>0</v>
      </c>
      <c r="CF263" s="19">
        <v>0</v>
      </c>
      <c r="CG263" s="19">
        <v>0</v>
      </c>
      <c r="CH263" s="19">
        <v>0</v>
      </c>
      <c r="CI263" s="19">
        <v>0</v>
      </c>
      <c r="CJ263" s="19">
        <v>0</v>
      </c>
      <c r="CK263" s="19">
        <f t="shared" si="688"/>
        <v>0</v>
      </c>
      <c r="CL263" s="19">
        <v>0</v>
      </c>
      <c r="CM263" s="19">
        <v>0</v>
      </c>
      <c r="CN263" s="19">
        <v>0</v>
      </c>
      <c r="CO263" s="39">
        <f>0+1073906</f>
        <v>1073906</v>
      </c>
      <c r="CP263" s="75"/>
      <c r="CQ263" s="75"/>
      <c r="CR263" s="75"/>
      <c r="CS263" s="19">
        <f>SUM(CT263)</f>
        <v>0</v>
      </c>
      <c r="CT263" s="19">
        <f>SUM(CU263:CV263)</f>
        <v>0</v>
      </c>
      <c r="CU263" s="19">
        <v>0</v>
      </c>
      <c r="CV263" s="20">
        <v>0</v>
      </c>
      <c r="CW263" s="52"/>
    </row>
    <row r="264" spans="1:101" s="55" customFormat="1" ht="15.6" x14ac:dyDescent="0.3">
      <c r="A264" s="108" t="s">
        <v>1</v>
      </c>
      <c r="B264" s="36" t="s">
        <v>56</v>
      </c>
      <c r="C264" s="37" t="s">
        <v>533</v>
      </c>
      <c r="D264" s="39">
        <f t="shared" si="680"/>
        <v>17977950</v>
      </c>
      <c r="E264" s="39">
        <f>SUM(F264+BA264)</f>
        <v>0</v>
      </c>
      <c r="F264" s="39">
        <f t="shared" ref="F264:F274" si="695">SUM(G264+H264+I264+P264+S264+T264+U264+AE264+AD264)</f>
        <v>0</v>
      </c>
      <c r="G264" s="39">
        <v>0</v>
      </c>
      <c r="H264" s="39">
        <v>0</v>
      </c>
      <c r="I264" s="39">
        <f t="shared" si="584"/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f t="shared" si="585"/>
        <v>0</v>
      </c>
      <c r="Q264" s="39">
        <v>0</v>
      </c>
      <c r="R264" s="39">
        <v>0</v>
      </c>
      <c r="S264" s="39">
        <v>0</v>
      </c>
      <c r="T264" s="39">
        <v>0</v>
      </c>
      <c r="U264" s="39">
        <f t="shared" ref="U264:U274" si="696">SUM(V264:AC264)</f>
        <v>0</v>
      </c>
      <c r="V264" s="39">
        <v>0</v>
      </c>
      <c r="W264" s="39">
        <v>0</v>
      </c>
      <c r="X264" s="39">
        <v>0</v>
      </c>
      <c r="Y264" s="39">
        <v>0</v>
      </c>
      <c r="Z264" s="39">
        <v>0</v>
      </c>
      <c r="AA264" s="39">
        <v>0</v>
      </c>
      <c r="AB264" s="39">
        <v>0</v>
      </c>
      <c r="AC264" s="39">
        <v>0</v>
      </c>
      <c r="AD264" s="39">
        <v>0</v>
      </c>
      <c r="AE264" s="39">
        <f>SUM(AF264:AZ264)</f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0</v>
      </c>
      <c r="AL264" s="39">
        <v>0</v>
      </c>
      <c r="AM264" s="39">
        <v>0</v>
      </c>
      <c r="AN264" s="39">
        <v>0</v>
      </c>
      <c r="AO264" s="39">
        <v>0</v>
      </c>
      <c r="AP264" s="39">
        <v>0</v>
      </c>
      <c r="AQ264" s="39">
        <v>0</v>
      </c>
      <c r="AR264" s="39">
        <v>0</v>
      </c>
      <c r="AS264" s="39">
        <v>0</v>
      </c>
      <c r="AT264" s="39">
        <v>0</v>
      </c>
      <c r="AU264" s="39">
        <v>0</v>
      </c>
      <c r="AV264" s="39">
        <v>0</v>
      </c>
      <c r="AW264" s="39">
        <v>0</v>
      </c>
      <c r="AX264" s="39">
        <v>0</v>
      </c>
      <c r="AY264" s="39">
        <v>0</v>
      </c>
      <c r="AZ264" s="39">
        <v>0</v>
      </c>
      <c r="BA264" s="39">
        <f>SUM(BB264+BF264+BI264+BK264+BN264)</f>
        <v>0</v>
      </c>
      <c r="BB264" s="39">
        <f t="shared" ref="BB264:BB274" si="697">SUM(BC264:BE264)</f>
        <v>0</v>
      </c>
      <c r="BC264" s="39">
        <v>0</v>
      </c>
      <c r="BD264" s="39">
        <v>0</v>
      </c>
      <c r="BE264" s="39">
        <v>0</v>
      </c>
      <c r="BF264" s="39">
        <f>SUM(BH264:BH264)</f>
        <v>0</v>
      </c>
      <c r="BG264" s="39">
        <v>0</v>
      </c>
      <c r="BH264" s="39">
        <v>0</v>
      </c>
      <c r="BI264" s="39">
        <v>0</v>
      </c>
      <c r="BJ264" s="39">
        <v>0</v>
      </c>
      <c r="BK264" s="39">
        <f t="shared" si="587"/>
        <v>0</v>
      </c>
      <c r="BL264" s="39">
        <v>0</v>
      </c>
      <c r="BM264" s="39">
        <v>0</v>
      </c>
      <c r="BN264" s="39">
        <f t="shared" si="685"/>
        <v>0</v>
      </c>
      <c r="BO264" s="39">
        <v>0</v>
      </c>
      <c r="BP264" s="39">
        <v>0</v>
      </c>
      <c r="BQ264" s="39">
        <v>0</v>
      </c>
      <c r="BR264" s="39">
        <v>0</v>
      </c>
      <c r="BS264" s="39">
        <v>0</v>
      </c>
      <c r="BT264" s="39">
        <v>0</v>
      </c>
      <c r="BU264" s="39">
        <v>0</v>
      </c>
      <c r="BV264" s="39">
        <v>0</v>
      </c>
      <c r="BW264" s="39">
        <v>0</v>
      </c>
      <c r="BX264" s="39">
        <v>0</v>
      </c>
      <c r="BY264" s="39">
        <v>0</v>
      </c>
      <c r="BZ264" s="39">
        <f t="shared" si="686"/>
        <v>17977950</v>
      </c>
      <c r="CA264" s="39">
        <f>SUM(CB264+CE264+CK264)</f>
        <v>0</v>
      </c>
      <c r="CB264" s="39">
        <f t="shared" si="588"/>
        <v>0</v>
      </c>
      <c r="CC264" s="39">
        <v>0</v>
      </c>
      <c r="CD264" s="39">
        <v>0</v>
      </c>
      <c r="CE264" s="19">
        <f t="shared" si="687"/>
        <v>0</v>
      </c>
      <c r="CF264" s="39">
        <v>0</v>
      </c>
      <c r="CG264" s="39">
        <v>0</v>
      </c>
      <c r="CH264" s="39">
        <v>0</v>
      </c>
      <c r="CI264" s="39">
        <v>0</v>
      </c>
      <c r="CJ264" s="39">
        <v>0</v>
      </c>
      <c r="CK264" s="39">
        <f t="shared" si="688"/>
        <v>0</v>
      </c>
      <c r="CL264" s="39">
        <v>0</v>
      </c>
      <c r="CM264" s="39">
        <v>0</v>
      </c>
      <c r="CN264" s="39">
        <v>0</v>
      </c>
      <c r="CO264" s="35">
        <v>17977950</v>
      </c>
      <c r="CP264" s="76"/>
      <c r="CQ264" s="76"/>
      <c r="CR264" s="76"/>
      <c r="CS264" s="39">
        <f t="shared" si="589"/>
        <v>0</v>
      </c>
      <c r="CT264" s="39">
        <f t="shared" si="590"/>
        <v>0</v>
      </c>
      <c r="CU264" s="39">
        <v>0</v>
      </c>
      <c r="CV264" s="41">
        <v>0</v>
      </c>
      <c r="CW264" s="52"/>
    </row>
    <row r="265" spans="1:101" ht="31.2" x14ac:dyDescent="0.3">
      <c r="A265" s="108" t="s">
        <v>1</v>
      </c>
      <c r="B265" s="44" t="s">
        <v>56</v>
      </c>
      <c r="C265" s="45" t="s">
        <v>556</v>
      </c>
      <c r="D265" s="39">
        <f t="shared" si="680"/>
        <v>100000</v>
      </c>
      <c r="E265" s="39">
        <f>SUM(F265+BA265)</f>
        <v>0</v>
      </c>
      <c r="F265" s="39">
        <f t="shared" si="695"/>
        <v>0</v>
      </c>
      <c r="G265" s="39">
        <v>0</v>
      </c>
      <c r="H265" s="39">
        <v>0</v>
      </c>
      <c r="I265" s="39">
        <f>SUM(J265:O265)</f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0</v>
      </c>
      <c r="P265" s="39">
        <f>SUM(Q265:R265)</f>
        <v>0</v>
      </c>
      <c r="Q265" s="39">
        <v>0</v>
      </c>
      <c r="R265" s="39">
        <v>0</v>
      </c>
      <c r="S265" s="39">
        <v>0</v>
      </c>
      <c r="T265" s="39">
        <v>0</v>
      </c>
      <c r="U265" s="39">
        <f t="shared" si="696"/>
        <v>0</v>
      </c>
      <c r="V265" s="39">
        <v>0</v>
      </c>
      <c r="W265" s="39">
        <v>0</v>
      </c>
      <c r="X265" s="39">
        <v>0</v>
      </c>
      <c r="Y265" s="39">
        <v>0</v>
      </c>
      <c r="Z265" s="39">
        <v>0</v>
      </c>
      <c r="AA265" s="39">
        <v>0</v>
      </c>
      <c r="AB265" s="39">
        <v>0</v>
      </c>
      <c r="AC265" s="39">
        <v>0</v>
      </c>
      <c r="AD265" s="39">
        <v>0</v>
      </c>
      <c r="AE265" s="39">
        <f>SUM(AF265:AZ265)</f>
        <v>0</v>
      </c>
      <c r="AF265" s="39"/>
      <c r="AG265" s="39"/>
      <c r="AH265" s="39">
        <v>0</v>
      </c>
      <c r="AI265" s="39">
        <v>0</v>
      </c>
      <c r="AJ265" s="39">
        <v>0</v>
      </c>
      <c r="AK265" s="39">
        <v>0</v>
      </c>
      <c r="AL265" s="39">
        <v>0</v>
      </c>
      <c r="AM265" s="39">
        <v>0</v>
      </c>
      <c r="AN265" s="39">
        <v>0</v>
      </c>
      <c r="AO265" s="39">
        <v>0</v>
      </c>
      <c r="AP265" s="39">
        <v>0</v>
      </c>
      <c r="AQ265" s="39">
        <v>0</v>
      </c>
      <c r="AR265" s="39">
        <v>0</v>
      </c>
      <c r="AS265" s="39">
        <v>0</v>
      </c>
      <c r="AT265" s="39">
        <v>0</v>
      </c>
      <c r="AU265" s="39">
        <v>0</v>
      </c>
      <c r="AV265" s="39">
        <v>0</v>
      </c>
      <c r="AW265" s="39">
        <v>0</v>
      </c>
      <c r="AX265" s="39">
        <v>0</v>
      </c>
      <c r="AY265" s="39">
        <v>0</v>
      </c>
      <c r="AZ265" s="39">
        <v>0</v>
      </c>
      <c r="BA265" s="39">
        <f>SUM(BB265+BF265+BI265+BK265+BN265)</f>
        <v>0</v>
      </c>
      <c r="BB265" s="39">
        <f t="shared" si="697"/>
        <v>0</v>
      </c>
      <c r="BC265" s="39">
        <v>0</v>
      </c>
      <c r="BD265" s="39">
        <v>0</v>
      </c>
      <c r="BE265" s="39">
        <v>0</v>
      </c>
      <c r="BF265" s="39">
        <f>SUM(BH265:BH265)</f>
        <v>0</v>
      </c>
      <c r="BG265" s="39">
        <v>0</v>
      </c>
      <c r="BH265" s="39">
        <v>0</v>
      </c>
      <c r="BI265" s="39">
        <v>0</v>
      </c>
      <c r="BJ265" s="39">
        <v>0</v>
      </c>
      <c r="BK265" s="39">
        <f>SUM(BL265)</f>
        <v>0</v>
      </c>
      <c r="BL265" s="39">
        <v>0</v>
      </c>
      <c r="BM265" s="39">
        <v>0</v>
      </c>
      <c r="BN265" s="39">
        <f t="shared" si="685"/>
        <v>0</v>
      </c>
      <c r="BO265" s="39">
        <v>0</v>
      </c>
      <c r="BP265" s="39">
        <v>0</v>
      </c>
      <c r="BQ265" s="39">
        <v>0</v>
      </c>
      <c r="BR265" s="39">
        <v>0</v>
      </c>
      <c r="BS265" s="39">
        <v>0</v>
      </c>
      <c r="BT265" s="39">
        <v>0</v>
      </c>
      <c r="BU265" s="39">
        <v>0</v>
      </c>
      <c r="BV265" s="39">
        <v>0</v>
      </c>
      <c r="BW265" s="39">
        <v>0</v>
      </c>
      <c r="BX265" s="39">
        <v>0</v>
      </c>
      <c r="BY265" s="39">
        <v>0</v>
      </c>
      <c r="BZ265" s="39">
        <f t="shared" si="686"/>
        <v>100000</v>
      </c>
      <c r="CA265" s="39">
        <f>SUM(CB265+CE265+CK265)</f>
        <v>0</v>
      </c>
      <c r="CB265" s="39">
        <f>SUM(CC265:CD265)</f>
        <v>0</v>
      </c>
      <c r="CC265" s="39">
        <v>0</v>
      </c>
      <c r="CD265" s="39">
        <v>0</v>
      </c>
      <c r="CE265" s="19">
        <f t="shared" si="687"/>
        <v>0</v>
      </c>
      <c r="CF265" s="39">
        <v>0</v>
      </c>
      <c r="CG265" s="39">
        <v>0</v>
      </c>
      <c r="CH265" s="39">
        <v>0</v>
      </c>
      <c r="CI265" s="39">
        <v>0</v>
      </c>
      <c r="CJ265" s="39">
        <v>0</v>
      </c>
      <c r="CK265" s="39">
        <f t="shared" si="688"/>
        <v>0</v>
      </c>
      <c r="CL265" s="39">
        <v>0</v>
      </c>
      <c r="CM265" s="39">
        <v>0</v>
      </c>
      <c r="CN265" s="39">
        <v>0</v>
      </c>
      <c r="CO265" s="35">
        <v>100000</v>
      </c>
      <c r="CP265" s="76"/>
      <c r="CQ265" s="76"/>
      <c r="CR265" s="76"/>
      <c r="CS265" s="39">
        <f>SUM(CT265)</f>
        <v>0</v>
      </c>
      <c r="CT265" s="39">
        <f>SUM(CU265:CV265)</f>
        <v>0</v>
      </c>
      <c r="CU265" s="39">
        <v>0</v>
      </c>
      <c r="CV265" s="41">
        <v>0</v>
      </c>
      <c r="CW265" s="52"/>
    </row>
    <row r="266" spans="1:101" ht="31.2" x14ac:dyDescent="0.3">
      <c r="A266" s="108"/>
      <c r="B266" s="42" t="s">
        <v>58</v>
      </c>
      <c r="C266" s="43" t="s">
        <v>557</v>
      </c>
      <c r="D266" s="39">
        <f t="shared" si="680"/>
        <v>2306844</v>
      </c>
      <c r="E266" s="39">
        <f>SUM(F266+BA266)</f>
        <v>0</v>
      </c>
      <c r="F266" s="39">
        <f>SUM(G266+H266+I266+P266+S266+T266+U266+AE266+AD266)</f>
        <v>0</v>
      </c>
      <c r="G266" s="39">
        <v>0</v>
      </c>
      <c r="H266" s="39">
        <v>0</v>
      </c>
      <c r="I266" s="39">
        <f t="shared" ref="I266" si="698">SUM(J266:O266)</f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0</v>
      </c>
      <c r="O266" s="39">
        <v>0</v>
      </c>
      <c r="P266" s="39">
        <f t="shared" ref="P266" si="699">SUM(Q266:R266)</f>
        <v>0</v>
      </c>
      <c r="Q266" s="39">
        <v>0</v>
      </c>
      <c r="R266" s="39">
        <v>0</v>
      </c>
      <c r="S266" s="39">
        <v>0</v>
      </c>
      <c r="T266" s="39">
        <v>0</v>
      </c>
      <c r="U266" s="39">
        <f>SUM(V266:AC266)</f>
        <v>0</v>
      </c>
      <c r="V266" s="39">
        <v>0</v>
      </c>
      <c r="W266" s="39">
        <v>0</v>
      </c>
      <c r="X266" s="39">
        <v>0</v>
      </c>
      <c r="Y266" s="39">
        <v>0</v>
      </c>
      <c r="Z266" s="39">
        <v>0</v>
      </c>
      <c r="AA266" s="39">
        <v>0</v>
      </c>
      <c r="AB266" s="39">
        <v>0</v>
      </c>
      <c r="AC266" s="39">
        <v>0</v>
      </c>
      <c r="AD266" s="39">
        <v>0</v>
      </c>
      <c r="AE266" s="39">
        <f>SUM(AF266:AZ266)</f>
        <v>0</v>
      </c>
      <c r="AF266" s="40"/>
      <c r="AG266" s="40"/>
      <c r="AH266" s="39">
        <v>0</v>
      </c>
      <c r="AI266" s="39">
        <v>0</v>
      </c>
      <c r="AJ266" s="39">
        <v>0</v>
      </c>
      <c r="AK266" s="39">
        <v>0</v>
      </c>
      <c r="AL266" s="39">
        <v>0</v>
      </c>
      <c r="AM266" s="39">
        <v>0</v>
      </c>
      <c r="AN266" s="39">
        <v>0</v>
      </c>
      <c r="AO266" s="39">
        <v>0</v>
      </c>
      <c r="AP266" s="39">
        <v>0</v>
      </c>
      <c r="AQ266" s="39">
        <v>0</v>
      </c>
      <c r="AR266" s="39">
        <v>0</v>
      </c>
      <c r="AS266" s="39">
        <v>0</v>
      </c>
      <c r="AT266" s="39">
        <v>0</v>
      </c>
      <c r="AU266" s="39">
        <v>0</v>
      </c>
      <c r="AV266" s="39">
        <v>0</v>
      </c>
      <c r="AW266" s="39">
        <v>0</v>
      </c>
      <c r="AX266" s="39">
        <v>0</v>
      </c>
      <c r="AY266" s="39">
        <v>0</v>
      </c>
      <c r="AZ266" s="39">
        <v>0</v>
      </c>
      <c r="BA266" s="39">
        <f>SUM(BB266+BF266+BI266+BK266+BN266)</f>
        <v>0</v>
      </c>
      <c r="BB266" s="39">
        <f>SUM(BC266:BE266)</f>
        <v>0</v>
      </c>
      <c r="BC266" s="39">
        <v>0</v>
      </c>
      <c r="BD266" s="39">
        <v>0</v>
      </c>
      <c r="BE266" s="39">
        <v>0</v>
      </c>
      <c r="BF266" s="39">
        <f>SUM(BH266:BH266)</f>
        <v>0</v>
      </c>
      <c r="BG266" s="39">
        <v>0</v>
      </c>
      <c r="BH266" s="39">
        <v>0</v>
      </c>
      <c r="BI266" s="39">
        <v>0</v>
      </c>
      <c r="BJ266" s="39">
        <v>0</v>
      </c>
      <c r="BK266" s="39">
        <f t="shared" ref="BK266" si="700">SUM(BL266)</f>
        <v>0</v>
      </c>
      <c r="BL266" s="39">
        <v>0</v>
      </c>
      <c r="BM266" s="39">
        <v>0</v>
      </c>
      <c r="BN266" s="39">
        <f>SUM(BO266:BY266)</f>
        <v>0</v>
      </c>
      <c r="BO266" s="39">
        <v>0</v>
      </c>
      <c r="BP266" s="39">
        <v>0</v>
      </c>
      <c r="BQ266" s="39">
        <v>0</v>
      </c>
      <c r="BR266" s="39">
        <v>0</v>
      </c>
      <c r="BS266" s="39">
        <v>0</v>
      </c>
      <c r="BT266" s="39">
        <v>0</v>
      </c>
      <c r="BU266" s="39">
        <v>0</v>
      </c>
      <c r="BV266" s="39">
        <v>0</v>
      </c>
      <c r="BW266" s="39">
        <v>0</v>
      </c>
      <c r="BX266" s="39">
        <v>0</v>
      </c>
      <c r="BY266" s="39">
        <v>0</v>
      </c>
      <c r="BZ266" s="39">
        <f t="shared" si="686"/>
        <v>2306844</v>
      </c>
      <c r="CA266" s="39">
        <f>SUM(CB266+CE266+CK266)</f>
        <v>0</v>
      </c>
      <c r="CB266" s="39">
        <f t="shared" ref="CB266" si="701">SUM(CC266:CD266)</f>
        <v>0</v>
      </c>
      <c r="CC266" s="39">
        <v>0</v>
      </c>
      <c r="CD266" s="39">
        <v>0</v>
      </c>
      <c r="CE266" s="19">
        <f>SUM(CF266:CJ266)</f>
        <v>0</v>
      </c>
      <c r="CF266" s="39">
        <v>0</v>
      </c>
      <c r="CG266" s="39">
        <v>0</v>
      </c>
      <c r="CH266" s="39">
        <v>0</v>
      </c>
      <c r="CI266" s="39">
        <v>0</v>
      </c>
      <c r="CJ266" s="39">
        <v>0</v>
      </c>
      <c r="CK266" s="39">
        <f t="shared" si="688"/>
        <v>0</v>
      </c>
      <c r="CL266" s="39">
        <v>0</v>
      </c>
      <c r="CM266" s="39">
        <v>0</v>
      </c>
      <c r="CN266" s="39">
        <v>0</v>
      </c>
      <c r="CO266" s="35">
        <v>2306844</v>
      </c>
      <c r="CP266" s="76"/>
      <c r="CQ266" s="76"/>
      <c r="CR266" s="76"/>
      <c r="CS266" s="39">
        <f t="shared" ref="CS266" si="702">SUM(CT266)</f>
        <v>0</v>
      </c>
      <c r="CT266" s="39">
        <f t="shared" ref="CT266" si="703">SUM(CU266:CV266)</f>
        <v>0</v>
      </c>
      <c r="CU266" s="39">
        <v>0</v>
      </c>
      <c r="CV266" s="41">
        <v>0</v>
      </c>
      <c r="CW266" s="52"/>
    </row>
    <row r="267" spans="1:101" ht="15.6" x14ac:dyDescent="0.3">
      <c r="A267" s="108" t="s">
        <v>1</v>
      </c>
      <c r="B267" s="36" t="s">
        <v>58</v>
      </c>
      <c r="C267" s="37" t="s">
        <v>476</v>
      </c>
      <c r="D267" s="39">
        <f t="shared" si="680"/>
        <v>29640283</v>
      </c>
      <c r="E267" s="39">
        <f t="shared" ref="E267:E274" si="704">SUM(F267+BA267)</f>
        <v>0</v>
      </c>
      <c r="F267" s="39">
        <f t="shared" ref="F267:F272" si="705">SUM(G267+H267+I267+P267+S267+T267+U267+AE267+AD267)</f>
        <v>0</v>
      </c>
      <c r="G267" s="39">
        <v>0</v>
      </c>
      <c r="H267" s="39">
        <v>0</v>
      </c>
      <c r="I267" s="39">
        <f>SUM(J267:O267)</f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f>SUM(Q267:R267)</f>
        <v>0</v>
      </c>
      <c r="Q267" s="39">
        <v>0</v>
      </c>
      <c r="R267" s="39">
        <v>0</v>
      </c>
      <c r="S267" s="39">
        <v>0</v>
      </c>
      <c r="T267" s="39">
        <v>0</v>
      </c>
      <c r="U267" s="39">
        <f t="shared" ref="U267:U272" si="706">SUM(V267:AC267)</f>
        <v>0</v>
      </c>
      <c r="V267" s="39">
        <v>0</v>
      </c>
      <c r="W267" s="39">
        <v>0</v>
      </c>
      <c r="X267" s="39">
        <v>0</v>
      </c>
      <c r="Y267" s="39">
        <v>0</v>
      </c>
      <c r="Z267" s="39">
        <v>0</v>
      </c>
      <c r="AA267" s="39">
        <v>0</v>
      </c>
      <c r="AB267" s="39">
        <v>0</v>
      </c>
      <c r="AC267" s="39">
        <v>0</v>
      </c>
      <c r="AD267" s="39">
        <v>0</v>
      </c>
      <c r="AE267" s="39">
        <f t="shared" ref="AE267:AE274" si="707">SUM(AF267:AZ267)</f>
        <v>0</v>
      </c>
      <c r="AF267" s="39"/>
      <c r="AG267" s="39"/>
      <c r="AH267" s="39">
        <v>0</v>
      </c>
      <c r="AI267" s="39">
        <v>0</v>
      </c>
      <c r="AJ267" s="39">
        <v>0</v>
      </c>
      <c r="AK267" s="39">
        <v>0</v>
      </c>
      <c r="AL267" s="39">
        <v>0</v>
      </c>
      <c r="AM267" s="39">
        <v>0</v>
      </c>
      <c r="AN267" s="39">
        <v>0</v>
      </c>
      <c r="AO267" s="39">
        <v>0</v>
      </c>
      <c r="AP267" s="39">
        <v>0</v>
      </c>
      <c r="AQ267" s="39">
        <v>0</v>
      </c>
      <c r="AR267" s="39">
        <v>0</v>
      </c>
      <c r="AS267" s="39">
        <v>0</v>
      </c>
      <c r="AT267" s="39">
        <v>0</v>
      </c>
      <c r="AU267" s="39">
        <v>0</v>
      </c>
      <c r="AV267" s="39">
        <v>0</v>
      </c>
      <c r="AW267" s="39">
        <v>0</v>
      </c>
      <c r="AX267" s="39">
        <v>0</v>
      </c>
      <c r="AY267" s="39">
        <v>0</v>
      </c>
      <c r="AZ267" s="39">
        <v>0</v>
      </c>
      <c r="BA267" s="39">
        <f t="shared" ref="BA267:BA274" si="708">SUM(BB267+BF267+BI267+BK267+BN267)</f>
        <v>0</v>
      </c>
      <c r="BB267" s="39">
        <f t="shared" ref="BB267:BB272" si="709">SUM(BC267:BE267)</f>
        <v>0</v>
      </c>
      <c r="BC267" s="39">
        <v>0</v>
      </c>
      <c r="BD267" s="39">
        <v>0</v>
      </c>
      <c r="BE267" s="39">
        <v>0</v>
      </c>
      <c r="BF267" s="39">
        <f t="shared" ref="BF267:BF272" si="710">SUM(BH267:BH267)</f>
        <v>0</v>
      </c>
      <c r="BG267" s="39">
        <v>0</v>
      </c>
      <c r="BH267" s="39">
        <v>0</v>
      </c>
      <c r="BI267" s="39">
        <v>0</v>
      </c>
      <c r="BJ267" s="39">
        <v>0</v>
      </c>
      <c r="BK267" s="39">
        <f>SUM(BL267)</f>
        <v>0</v>
      </c>
      <c r="BL267" s="39">
        <v>0</v>
      </c>
      <c r="BM267" s="39">
        <v>0</v>
      </c>
      <c r="BN267" s="39">
        <f t="shared" ref="BN267:BN272" si="711">SUM(BO267:BY267)</f>
        <v>0</v>
      </c>
      <c r="BO267" s="39">
        <v>0</v>
      </c>
      <c r="BP267" s="39">
        <v>0</v>
      </c>
      <c r="BQ267" s="39">
        <v>0</v>
      </c>
      <c r="BR267" s="39">
        <v>0</v>
      </c>
      <c r="BS267" s="39">
        <v>0</v>
      </c>
      <c r="BT267" s="39">
        <v>0</v>
      </c>
      <c r="BU267" s="39">
        <v>0</v>
      </c>
      <c r="BV267" s="39">
        <v>0</v>
      </c>
      <c r="BW267" s="39">
        <v>0</v>
      </c>
      <c r="BX267" s="39">
        <v>0</v>
      </c>
      <c r="BY267" s="39">
        <v>0</v>
      </c>
      <c r="BZ267" s="39">
        <f t="shared" si="686"/>
        <v>29640283</v>
      </c>
      <c r="CA267" s="39">
        <f t="shared" ref="CA267:CA274" si="712">SUM(CB267+CE267+CK267)</f>
        <v>0</v>
      </c>
      <c r="CB267" s="39">
        <f>SUM(CC267:CD267)</f>
        <v>0</v>
      </c>
      <c r="CC267" s="39">
        <v>0</v>
      </c>
      <c r="CD267" s="39">
        <v>0</v>
      </c>
      <c r="CE267" s="19">
        <f t="shared" si="687"/>
        <v>0</v>
      </c>
      <c r="CF267" s="39">
        <v>0</v>
      </c>
      <c r="CG267" s="39">
        <v>0</v>
      </c>
      <c r="CH267" s="39">
        <v>0</v>
      </c>
      <c r="CI267" s="39">
        <v>0</v>
      </c>
      <c r="CJ267" s="39">
        <v>0</v>
      </c>
      <c r="CK267" s="39">
        <f t="shared" si="688"/>
        <v>0</v>
      </c>
      <c r="CL267" s="39">
        <v>0</v>
      </c>
      <c r="CM267" s="39">
        <v>0</v>
      </c>
      <c r="CN267" s="39">
        <v>0</v>
      </c>
      <c r="CO267" s="35">
        <v>29640283</v>
      </c>
      <c r="CP267" s="76"/>
      <c r="CQ267" s="76"/>
      <c r="CR267" s="76"/>
      <c r="CS267" s="39">
        <f>SUM(CT267)</f>
        <v>0</v>
      </c>
      <c r="CT267" s="39">
        <f>SUM(CU267:CV267)</f>
        <v>0</v>
      </c>
      <c r="CU267" s="39">
        <v>0</v>
      </c>
      <c r="CV267" s="41">
        <v>0</v>
      </c>
      <c r="CW267" s="52"/>
    </row>
    <row r="268" spans="1:101" ht="15.6" x14ac:dyDescent="0.3">
      <c r="A268" s="108" t="s">
        <v>1</v>
      </c>
      <c r="B268" s="36" t="s">
        <v>58</v>
      </c>
      <c r="C268" s="37" t="s">
        <v>475</v>
      </c>
      <c r="D268" s="39">
        <f t="shared" si="680"/>
        <v>4119181</v>
      </c>
      <c r="E268" s="39">
        <f>SUM(F268+BA268)</f>
        <v>0</v>
      </c>
      <c r="F268" s="39">
        <f>SUM(G268+H268+I268+P268+S268+T268+U268+AE268+AD268)</f>
        <v>0</v>
      </c>
      <c r="G268" s="39">
        <v>0</v>
      </c>
      <c r="H268" s="39">
        <v>0</v>
      </c>
      <c r="I268" s="39">
        <f>SUM(J268:O268)</f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f>SUM(Q268:R268)</f>
        <v>0</v>
      </c>
      <c r="Q268" s="39">
        <v>0</v>
      </c>
      <c r="R268" s="39">
        <v>0</v>
      </c>
      <c r="S268" s="39">
        <v>0</v>
      </c>
      <c r="T268" s="39">
        <v>0</v>
      </c>
      <c r="U268" s="39">
        <f>SUM(V268:AC268)</f>
        <v>0</v>
      </c>
      <c r="V268" s="39">
        <v>0</v>
      </c>
      <c r="W268" s="39">
        <v>0</v>
      </c>
      <c r="X268" s="39">
        <v>0</v>
      </c>
      <c r="Y268" s="39">
        <v>0</v>
      </c>
      <c r="Z268" s="39">
        <v>0</v>
      </c>
      <c r="AA268" s="39">
        <v>0</v>
      </c>
      <c r="AB268" s="39">
        <v>0</v>
      </c>
      <c r="AC268" s="39">
        <v>0</v>
      </c>
      <c r="AD268" s="39">
        <v>0</v>
      </c>
      <c r="AE268" s="39">
        <f>SUM(AF268:AZ268)</f>
        <v>0</v>
      </c>
      <c r="AF268" s="39"/>
      <c r="AG268" s="39"/>
      <c r="AH268" s="39">
        <v>0</v>
      </c>
      <c r="AI268" s="39">
        <v>0</v>
      </c>
      <c r="AJ268" s="39">
        <v>0</v>
      </c>
      <c r="AK268" s="39">
        <v>0</v>
      </c>
      <c r="AL268" s="39">
        <v>0</v>
      </c>
      <c r="AM268" s="39">
        <v>0</v>
      </c>
      <c r="AN268" s="39">
        <v>0</v>
      </c>
      <c r="AO268" s="39">
        <v>0</v>
      </c>
      <c r="AP268" s="39">
        <v>0</v>
      </c>
      <c r="AQ268" s="39">
        <v>0</v>
      </c>
      <c r="AR268" s="39">
        <v>0</v>
      </c>
      <c r="AS268" s="39">
        <v>0</v>
      </c>
      <c r="AT268" s="39">
        <v>0</v>
      </c>
      <c r="AU268" s="39">
        <v>0</v>
      </c>
      <c r="AV268" s="39">
        <v>0</v>
      </c>
      <c r="AW268" s="39">
        <v>0</v>
      </c>
      <c r="AX268" s="39">
        <v>0</v>
      </c>
      <c r="AY268" s="39">
        <v>0</v>
      </c>
      <c r="AZ268" s="39">
        <v>0</v>
      </c>
      <c r="BA268" s="39">
        <f>SUM(BB268+BF268+BI268+BK268+BN268)</f>
        <v>0</v>
      </c>
      <c r="BB268" s="39">
        <f>SUM(BC268:BE268)</f>
        <v>0</v>
      </c>
      <c r="BC268" s="39">
        <v>0</v>
      </c>
      <c r="BD268" s="39">
        <v>0</v>
      </c>
      <c r="BE268" s="39">
        <v>0</v>
      </c>
      <c r="BF268" s="39">
        <f>SUM(BH268:BH268)</f>
        <v>0</v>
      </c>
      <c r="BG268" s="39">
        <v>0</v>
      </c>
      <c r="BH268" s="39">
        <v>0</v>
      </c>
      <c r="BI268" s="39">
        <v>0</v>
      </c>
      <c r="BJ268" s="39">
        <v>0</v>
      </c>
      <c r="BK268" s="39">
        <f>SUM(BL268)</f>
        <v>0</v>
      </c>
      <c r="BL268" s="39">
        <v>0</v>
      </c>
      <c r="BM268" s="39">
        <v>0</v>
      </c>
      <c r="BN268" s="39">
        <f>SUM(BO268:BY268)</f>
        <v>0</v>
      </c>
      <c r="BO268" s="39">
        <v>0</v>
      </c>
      <c r="BP268" s="39">
        <v>0</v>
      </c>
      <c r="BQ268" s="39">
        <v>0</v>
      </c>
      <c r="BR268" s="39">
        <v>0</v>
      </c>
      <c r="BS268" s="39">
        <v>0</v>
      </c>
      <c r="BT268" s="39">
        <v>0</v>
      </c>
      <c r="BU268" s="39">
        <v>0</v>
      </c>
      <c r="BV268" s="39">
        <v>0</v>
      </c>
      <c r="BW268" s="39">
        <v>0</v>
      </c>
      <c r="BX268" s="39">
        <v>0</v>
      </c>
      <c r="BY268" s="39">
        <v>0</v>
      </c>
      <c r="BZ268" s="39">
        <f t="shared" si="686"/>
        <v>4119181</v>
      </c>
      <c r="CA268" s="39">
        <f>SUM(CB268+CE268+CK268)</f>
        <v>0</v>
      </c>
      <c r="CB268" s="39">
        <f>SUM(CC268:CD268)</f>
        <v>0</v>
      </c>
      <c r="CC268" s="39">
        <v>0</v>
      </c>
      <c r="CD268" s="39">
        <v>0</v>
      </c>
      <c r="CE268" s="19">
        <f>SUM(CF268:CJ268)</f>
        <v>0</v>
      </c>
      <c r="CF268" s="39">
        <v>0</v>
      </c>
      <c r="CG268" s="39">
        <v>0</v>
      </c>
      <c r="CH268" s="39">
        <v>0</v>
      </c>
      <c r="CI268" s="39">
        <v>0</v>
      </c>
      <c r="CJ268" s="39">
        <v>0</v>
      </c>
      <c r="CK268" s="39">
        <f t="shared" si="688"/>
        <v>0</v>
      </c>
      <c r="CL268" s="39">
        <v>0</v>
      </c>
      <c r="CM268" s="39">
        <v>0</v>
      </c>
      <c r="CN268" s="39">
        <v>0</v>
      </c>
      <c r="CO268" s="35">
        <v>4119181</v>
      </c>
      <c r="CP268" s="76"/>
      <c r="CQ268" s="76"/>
      <c r="CR268" s="76"/>
      <c r="CS268" s="39">
        <f>SUM(CT268)</f>
        <v>0</v>
      </c>
      <c r="CT268" s="39">
        <f>SUM(CU268:CV268)</f>
        <v>0</v>
      </c>
      <c r="CU268" s="39">
        <v>0</v>
      </c>
      <c r="CV268" s="41">
        <v>0</v>
      </c>
      <c r="CW268" s="52"/>
    </row>
    <row r="269" spans="1:101" ht="15.6" x14ac:dyDescent="0.3">
      <c r="A269" s="108" t="s">
        <v>1</v>
      </c>
      <c r="B269" s="36" t="s">
        <v>58</v>
      </c>
      <c r="C269" s="37" t="s">
        <v>293</v>
      </c>
      <c r="D269" s="39">
        <f t="shared" si="680"/>
        <v>2965065</v>
      </c>
      <c r="E269" s="39">
        <f t="shared" si="704"/>
        <v>0</v>
      </c>
      <c r="F269" s="39">
        <f t="shared" si="705"/>
        <v>0</v>
      </c>
      <c r="G269" s="39">
        <v>0</v>
      </c>
      <c r="H269" s="39">
        <v>0</v>
      </c>
      <c r="I269" s="39">
        <f t="shared" ref="I269:I272" si="713">SUM(J269:O269)</f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f t="shared" ref="P269:P272" si="714">SUM(Q269:R269)</f>
        <v>0</v>
      </c>
      <c r="Q269" s="39">
        <v>0</v>
      </c>
      <c r="R269" s="39">
        <v>0</v>
      </c>
      <c r="S269" s="39">
        <v>0</v>
      </c>
      <c r="T269" s="39">
        <v>0</v>
      </c>
      <c r="U269" s="39">
        <f t="shared" si="706"/>
        <v>0</v>
      </c>
      <c r="V269" s="39">
        <v>0</v>
      </c>
      <c r="W269" s="39">
        <v>0</v>
      </c>
      <c r="X269" s="39">
        <v>0</v>
      </c>
      <c r="Y269" s="39">
        <v>0</v>
      </c>
      <c r="Z269" s="39">
        <v>0</v>
      </c>
      <c r="AA269" s="39">
        <v>0</v>
      </c>
      <c r="AB269" s="39">
        <v>0</v>
      </c>
      <c r="AC269" s="39">
        <v>0</v>
      </c>
      <c r="AD269" s="39">
        <v>0</v>
      </c>
      <c r="AE269" s="39">
        <f t="shared" si="707"/>
        <v>0</v>
      </c>
      <c r="AF269" s="39"/>
      <c r="AG269" s="39"/>
      <c r="AH269" s="39">
        <v>0</v>
      </c>
      <c r="AI269" s="39">
        <v>0</v>
      </c>
      <c r="AJ269" s="39">
        <v>0</v>
      </c>
      <c r="AK269" s="39">
        <v>0</v>
      </c>
      <c r="AL269" s="39">
        <v>0</v>
      </c>
      <c r="AM269" s="39">
        <v>0</v>
      </c>
      <c r="AN269" s="39">
        <v>0</v>
      </c>
      <c r="AO269" s="39">
        <v>0</v>
      </c>
      <c r="AP269" s="39">
        <v>0</v>
      </c>
      <c r="AQ269" s="39">
        <v>0</v>
      </c>
      <c r="AR269" s="39">
        <v>0</v>
      </c>
      <c r="AS269" s="39">
        <v>0</v>
      </c>
      <c r="AT269" s="39">
        <v>0</v>
      </c>
      <c r="AU269" s="39">
        <v>0</v>
      </c>
      <c r="AV269" s="39">
        <v>0</v>
      </c>
      <c r="AW269" s="39">
        <v>0</v>
      </c>
      <c r="AX269" s="39">
        <v>0</v>
      </c>
      <c r="AY269" s="39">
        <v>0</v>
      </c>
      <c r="AZ269" s="39">
        <v>0</v>
      </c>
      <c r="BA269" s="39">
        <f t="shared" si="708"/>
        <v>0</v>
      </c>
      <c r="BB269" s="39">
        <f t="shared" si="709"/>
        <v>0</v>
      </c>
      <c r="BC269" s="39">
        <v>0</v>
      </c>
      <c r="BD269" s="39">
        <v>0</v>
      </c>
      <c r="BE269" s="39">
        <v>0</v>
      </c>
      <c r="BF269" s="39">
        <f t="shared" si="710"/>
        <v>0</v>
      </c>
      <c r="BG269" s="39">
        <v>0</v>
      </c>
      <c r="BH269" s="39">
        <v>0</v>
      </c>
      <c r="BI269" s="39">
        <v>0</v>
      </c>
      <c r="BJ269" s="39">
        <v>0</v>
      </c>
      <c r="BK269" s="39">
        <f t="shared" ref="BK269:BK272" si="715">SUM(BL269)</f>
        <v>0</v>
      </c>
      <c r="BL269" s="39">
        <v>0</v>
      </c>
      <c r="BM269" s="39">
        <v>0</v>
      </c>
      <c r="BN269" s="39">
        <f t="shared" si="711"/>
        <v>0</v>
      </c>
      <c r="BO269" s="39">
        <v>0</v>
      </c>
      <c r="BP269" s="39">
        <v>0</v>
      </c>
      <c r="BQ269" s="39">
        <v>0</v>
      </c>
      <c r="BR269" s="39">
        <v>0</v>
      </c>
      <c r="BS269" s="39">
        <v>0</v>
      </c>
      <c r="BT269" s="39">
        <v>0</v>
      </c>
      <c r="BU269" s="39">
        <v>0</v>
      </c>
      <c r="BV269" s="39">
        <v>0</v>
      </c>
      <c r="BW269" s="39">
        <v>0</v>
      </c>
      <c r="BX269" s="39">
        <v>0</v>
      </c>
      <c r="BY269" s="39">
        <v>0</v>
      </c>
      <c r="BZ269" s="39">
        <f t="shared" si="686"/>
        <v>2965065</v>
      </c>
      <c r="CA269" s="39">
        <f t="shared" si="712"/>
        <v>0</v>
      </c>
      <c r="CB269" s="39">
        <f t="shared" ref="CB269:CB272" si="716">SUM(CC269:CD269)</f>
        <v>0</v>
      </c>
      <c r="CC269" s="39">
        <v>0</v>
      </c>
      <c r="CD269" s="39">
        <v>0</v>
      </c>
      <c r="CE269" s="19">
        <f t="shared" si="687"/>
        <v>0</v>
      </c>
      <c r="CF269" s="39">
        <v>0</v>
      </c>
      <c r="CG269" s="39">
        <v>0</v>
      </c>
      <c r="CH269" s="39">
        <v>0</v>
      </c>
      <c r="CI269" s="39">
        <v>0</v>
      </c>
      <c r="CJ269" s="39">
        <v>0</v>
      </c>
      <c r="CK269" s="39">
        <f t="shared" si="688"/>
        <v>0</v>
      </c>
      <c r="CL269" s="39">
        <v>0</v>
      </c>
      <c r="CM269" s="39">
        <v>0</v>
      </c>
      <c r="CN269" s="39">
        <v>0</v>
      </c>
      <c r="CO269" s="35">
        <v>2965065</v>
      </c>
      <c r="CP269" s="76"/>
      <c r="CQ269" s="76"/>
      <c r="CR269" s="76"/>
      <c r="CS269" s="39">
        <f t="shared" ref="CS269:CS272" si="717">SUM(CT269)</f>
        <v>0</v>
      </c>
      <c r="CT269" s="39">
        <f t="shared" ref="CT269:CT272" si="718">SUM(CU269:CV269)</f>
        <v>0</v>
      </c>
      <c r="CU269" s="39">
        <v>0</v>
      </c>
      <c r="CV269" s="41">
        <v>0</v>
      </c>
      <c r="CW269" s="52"/>
    </row>
    <row r="270" spans="1:101" ht="31.5" hidden="1" customHeight="1" x14ac:dyDescent="0.3">
      <c r="A270" s="105" t="s">
        <v>1</v>
      </c>
      <c r="B270" s="21" t="s">
        <v>60</v>
      </c>
      <c r="C270" s="22" t="s">
        <v>477</v>
      </c>
      <c r="D270" s="19">
        <f t="shared" si="680"/>
        <v>838650</v>
      </c>
      <c r="E270" s="19">
        <f t="shared" si="704"/>
        <v>0</v>
      </c>
      <c r="F270" s="19">
        <f t="shared" si="705"/>
        <v>0</v>
      </c>
      <c r="G270" s="19">
        <v>0</v>
      </c>
      <c r="H270" s="19">
        <v>0</v>
      </c>
      <c r="I270" s="19">
        <f t="shared" si="713"/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f t="shared" si="714"/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f t="shared" si="706"/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  <c r="AE270" s="19">
        <f t="shared" si="707"/>
        <v>0</v>
      </c>
      <c r="AF270" s="19"/>
      <c r="AG270" s="19"/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v>0</v>
      </c>
      <c r="AV270" s="19">
        <v>0</v>
      </c>
      <c r="AW270" s="19">
        <v>0</v>
      </c>
      <c r="AX270" s="19">
        <v>0</v>
      </c>
      <c r="AY270" s="19">
        <v>0</v>
      </c>
      <c r="AZ270" s="19">
        <v>0</v>
      </c>
      <c r="BA270" s="19">
        <f t="shared" si="708"/>
        <v>0</v>
      </c>
      <c r="BB270" s="19">
        <f t="shared" si="709"/>
        <v>0</v>
      </c>
      <c r="BC270" s="19">
        <v>0</v>
      </c>
      <c r="BD270" s="19">
        <v>0</v>
      </c>
      <c r="BE270" s="19">
        <v>0</v>
      </c>
      <c r="BF270" s="19">
        <f t="shared" si="710"/>
        <v>0</v>
      </c>
      <c r="BG270" s="19">
        <v>0</v>
      </c>
      <c r="BH270" s="19">
        <v>0</v>
      </c>
      <c r="BI270" s="19">
        <v>0</v>
      </c>
      <c r="BJ270" s="19">
        <v>0</v>
      </c>
      <c r="BK270" s="19">
        <f t="shared" si="715"/>
        <v>0</v>
      </c>
      <c r="BL270" s="19">
        <v>0</v>
      </c>
      <c r="BM270" s="19">
        <v>0</v>
      </c>
      <c r="BN270" s="19">
        <f t="shared" si="711"/>
        <v>0</v>
      </c>
      <c r="BO270" s="19">
        <v>0</v>
      </c>
      <c r="BP270" s="19">
        <v>0</v>
      </c>
      <c r="BQ270" s="19">
        <v>0</v>
      </c>
      <c r="BR270" s="19">
        <v>0</v>
      </c>
      <c r="BS270" s="19">
        <v>0</v>
      </c>
      <c r="BT270" s="19">
        <v>0</v>
      </c>
      <c r="BU270" s="19">
        <v>0</v>
      </c>
      <c r="BV270" s="19">
        <v>0</v>
      </c>
      <c r="BW270" s="19">
        <v>0</v>
      </c>
      <c r="BX270" s="19">
        <v>0</v>
      </c>
      <c r="BY270" s="19">
        <v>0</v>
      </c>
      <c r="BZ270" s="19">
        <f t="shared" si="686"/>
        <v>838650</v>
      </c>
      <c r="CA270" s="19">
        <f t="shared" si="712"/>
        <v>0</v>
      </c>
      <c r="CB270" s="19">
        <f t="shared" si="716"/>
        <v>0</v>
      </c>
      <c r="CC270" s="19">
        <v>0</v>
      </c>
      <c r="CD270" s="19">
        <v>0</v>
      </c>
      <c r="CE270" s="19">
        <f t="shared" si="687"/>
        <v>0</v>
      </c>
      <c r="CF270" s="19">
        <v>0</v>
      </c>
      <c r="CG270" s="19">
        <v>0</v>
      </c>
      <c r="CH270" s="19">
        <v>0</v>
      </c>
      <c r="CI270" s="19">
        <v>0</v>
      </c>
      <c r="CJ270" s="19">
        <v>0</v>
      </c>
      <c r="CK270" s="19">
        <f t="shared" si="688"/>
        <v>0</v>
      </c>
      <c r="CL270" s="19">
        <v>0</v>
      </c>
      <c r="CM270" s="19">
        <v>0</v>
      </c>
      <c r="CN270" s="19">
        <v>0</v>
      </c>
      <c r="CO270" s="35">
        <v>838650</v>
      </c>
      <c r="CP270" s="76"/>
      <c r="CQ270" s="76"/>
      <c r="CR270" s="76"/>
      <c r="CS270" s="19">
        <f t="shared" si="717"/>
        <v>0</v>
      </c>
      <c r="CT270" s="19">
        <f t="shared" si="718"/>
        <v>0</v>
      </c>
      <c r="CU270" s="19">
        <v>0</v>
      </c>
      <c r="CV270" s="20">
        <v>0</v>
      </c>
      <c r="CW270" s="52"/>
    </row>
    <row r="271" spans="1:101" ht="31.2" x14ac:dyDescent="0.3">
      <c r="A271" s="108"/>
      <c r="B271" s="42" t="s">
        <v>126</v>
      </c>
      <c r="C271" s="43" t="s">
        <v>542</v>
      </c>
      <c r="D271" s="39">
        <f t="shared" si="680"/>
        <v>0</v>
      </c>
      <c r="E271" s="39">
        <f t="shared" si="704"/>
        <v>0</v>
      </c>
      <c r="F271" s="39">
        <f t="shared" si="705"/>
        <v>0</v>
      </c>
      <c r="G271" s="39">
        <v>0</v>
      </c>
      <c r="H271" s="39">
        <v>0</v>
      </c>
      <c r="I271" s="39">
        <f t="shared" si="713"/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0</v>
      </c>
      <c r="O271" s="39">
        <v>0</v>
      </c>
      <c r="P271" s="39">
        <f t="shared" si="714"/>
        <v>0</v>
      </c>
      <c r="Q271" s="39">
        <v>0</v>
      </c>
      <c r="R271" s="39">
        <v>0</v>
      </c>
      <c r="S271" s="39">
        <v>0</v>
      </c>
      <c r="T271" s="39">
        <v>0</v>
      </c>
      <c r="U271" s="39">
        <f t="shared" si="706"/>
        <v>0</v>
      </c>
      <c r="V271" s="39">
        <v>0</v>
      </c>
      <c r="W271" s="39">
        <v>0</v>
      </c>
      <c r="X271" s="39">
        <v>0</v>
      </c>
      <c r="Y271" s="39">
        <v>0</v>
      </c>
      <c r="Z271" s="39">
        <v>0</v>
      </c>
      <c r="AA271" s="39">
        <v>0</v>
      </c>
      <c r="AB271" s="39">
        <v>0</v>
      </c>
      <c r="AC271" s="39">
        <v>0</v>
      </c>
      <c r="AD271" s="39">
        <v>0</v>
      </c>
      <c r="AE271" s="39">
        <f t="shared" si="707"/>
        <v>0</v>
      </c>
      <c r="AF271" s="40"/>
      <c r="AG271" s="40"/>
      <c r="AH271" s="39">
        <v>0</v>
      </c>
      <c r="AI271" s="39">
        <v>0</v>
      </c>
      <c r="AJ271" s="39">
        <v>0</v>
      </c>
      <c r="AK271" s="39">
        <v>0</v>
      </c>
      <c r="AL271" s="39">
        <v>0</v>
      </c>
      <c r="AM271" s="39">
        <v>0</v>
      </c>
      <c r="AN271" s="39">
        <v>0</v>
      </c>
      <c r="AO271" s="39">
        <v>0</v>
      </c>
      <c r="AP271" s="39">
        <v>0</v>
      </c>
      <c r="AQ271" s="39">
        <v>0</v>
      </c>
      <c r="AR271" s="39">
        <v>0</v>
      </c>
      <c r="AS271" s="39">
        <v>0</v>
      </c>
      <c r="AT271" s="39">
        <v>0</v>
      </c>
      <c r="AU271" s="39">
        <v>0</v>
      </c>
      <c r="AV271" s="39">
        <v>0</v>
      </c>
      <c r="AW271" s="39">
        <v>0</v>
      </c>
      <c r="AX271" s="39">
        <v>0</v>
      </c>
      <c r="AY271" s="39">
        <v>0</v>
      </c>
      <c r="AZ271" s="39">
        <v>0</v>
      </c>
      <c r="BA271" s="39">
        <f t="shared" si="708"/>
        <v>0</v>
      </c>
      <c r="BB271" s="39">
        <f t="shared" si="709"/>
        <v>0</v>
      </c>
      <c r="BC271" s="39">
        <v>0</v>
      </c>
      <c r="BD271" s="39">
        <v>0</v>
      </c>
      <c r="BE271" s="39">
        <v>0</v>
      </c>
      <c r="BF271" s="39">
        <f t="shared" si="710"/>
        <v>0</v>
      </c>
      <c r="BG271" s="39">
        <v>0</v>
      </c>
      <c r="BH271" s="39">
        <v>0</v>
      </c>
      <c r="BI271" s="39">
        <v>0</v>
      </c>
      <c r="BJ271" s="39">
        <v>0</v>
      </c>
      <c r="BK271" s="39">
        <f t="shared" si="715"/>
        <v>0</v>
      </c>
      <c r="BL271" s="39">
        <v>0</v>
      </c>
      <c r="BM271" s="39">
        <v>0</v>
      </c>
      <c r="BN271" s="39">
        <f t="shared" si="711"/>
        <v>0</v>
      </c>
      <c r="BO271" s="39">
        <v>0</v>
      </c>
      <c r="BP271" s="39">
        <v>0</v>
      </c>
      <c r="BQ271" s="39">
        <v>0</v>
      </c>
      <c r="BR271" s="39">
        <v>0</v>
      </c>
      <c r="BS271" s="39">
        <v>0</v>
      </c>
      <c r="BT271" s="39">
        <v>0</v>
      </c>
      <c r="BU271" s="39">
        <v>0</v>
      </c>
      <c r="BV271" s="39">
        <v>0</v>
      </c>
      <c r="BW271" s="39">
        <v>0</v>
      </c>
      <c r="BX271" s="39">
        <v>0</v>
      </c>
      <c r="BY271" s="39">
        <v>0</v>
      </c>
      <c r="BZ271" s="39">
        <f t="shared" si="686"/>
        <v>0</v>
      </c>
      <c r="CA271" s="39">
        <f t="shared" si="712"/>
        <v>0</v>
      </c>
      <c r="CB271" s="39">
        <f t="shared" si="716"/>
        <v>0</v>
      </c>
      <c r="CC271" s="39">
        <v>0</v>
      </c>
      <c r="CD271" s="35">
        <f>8631700-8631700</f>
        <v>0</v>
      </c>
      <c r="CE271" s="19">
        <f t="shared" si="687"/>
        <v>0</v>
      </c>
      <c r="CF271" s="39">
        <v>0</v>
      </c>
      <c r="CG271" s="39">
        <v>0</v>
      </c>
      <c r="CH271" s="39">
        <v>0</v>
      </c>
      <c r="CI271" s="39">
        <v>0</v>
      </c>
      <c r="CJ271" s="39">
        <v>0</v>
      </c>
      <c r="CK271" s="39">
        <f t="shared" si="688"/>
        <v>0</v>
      </c>
      <c r="CL271" s="39">
        <v>0</v>
      </c>
      <c r="CM271" s="39">
        <v>0</v>
      </c>
      <c r="CN271" s="39">
        <v>0</v>
      </c>
      <c r="CO271" s="35">
        <f>7438500-7438500</f>
        <v>0</v>
      </c>
      <c r="CP271" s="76"/>
      <c r="CQ271" s="76"/>
      <c r="CR271" s="76"/>
      <c r="CS271" s="39">
        <f t="shared" si="717"/>
        <v>0</v>
      </c>
      <c r="CT271" s="39">
        <f t="shared" si="718"/>
        <v>0</v>
      </c>
      <c r="CU271" s="39">
        <v>0</v>
      </c>
      <c r="CV271" s="41">
        <v>0</v>
      </c>
      <c r="CW271" s="52"/>
    </row>
    <row r="272" spans="1:101" ht="31.2" x14ac:dyDescent="0.3">
      <c r="A272" s="108"/>
      <c r="B272" s="42" t="s">
        <v>66</v>
      </c>
      <c r="C272" s="43" t="s">
        <v>478</v>
      </c>
      <c r="D272" s="39">
        <f t="shared" si="680"/>
        <v>1387967</v>
      </c>
      <c r="E272" s="39">
        <f t="shared" si="704"/>
        <v>1387967</v>
      </c>
      <c r="F272" s="39">
        <f t="shared" si="705"/>
        <v>1387967</v>
      </c>
      <c r="G272" s="39">
        <v>0</v>
      </c>
      <c r="H272" s="39">
        <v>0</v>
      </c>
      <c r="I272" s="39">
        <f t="shared" si="713"/>
        <v>0</v>
      </c>
      <c r="J272" s="39">
        <v>0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f t="shared" si="714"/>
        <v>0</v>
      </c>
      <c r="Q272" s="39">
        <v>0</v>
      </c>
      <c r="R272" s="39">
        <v>0</v>
      </c>
      <c r="S272" s="39">
        <v>0</v>
      </c>
      <c r="T272" s="39">
        <v>0</v>
      </c>
      <c r="U272" s="39">
        <f t="shared" si="706"/>
        <v>0</v>
      </c>
      <c r="V272" s="39">
        <v>0</v>
      </c>
      <c r="W272" s="39">
        <v>0</v>
      </c>
      <c r="X272" s="39">
        <v>0</v>
      </c>
      <c r="Y272" s="39">
        <v>0</v>
      </c>
      <c r="Z272" s="39">
        <v>0</v>
      </c>
      <c r="AA272" s="39">
        <v>0</v>
      </c>
      <c r="AB272" s="39">
        <v>0</v>
      </c>
      <c r="AC272" s="39">
        <v>0</v>
      </c>
      <c r="AD272" s="39">
        <v>0</v>
      </c>
      <c r="AE272" s="39">
        <f t="shared" si="707"/>
        <v>1387967</v>
      </c>
      <c r="AF272" s="40"/>
      <c r="AG272" s="40"/>
      <c r="AH272" s="39">
        <v>0</v>
      </c>
      <c r="AI272" s="39">
        <v>0</v>
      </c>
      <c r="AJ272" s="39">
        <v>0</v>
      </c>
      <c r="AK272" s="39">
        <v>0</v>
      </c>
      <c r="AL272" s="39">
        <v>0</v>
      </c>
      <c r="AM272" s="39">
        <v>0</v>
      </c>
      <c r="AN272" s="39">
        <v>0</v>
      </c>
      <c r="AO272" s="39">
        <v>0</v>
      </c>
      <c r="AP272" s="39">
        <v>0</v>
      </c>
      <c r="AQ272" s="39">
        <v>0</v>
      </c>
      <c r="AR272" s="39">
        <v>0</v>
      </c>
      <c r="AS272" s="39">
        <v>0</v>
      </c>
      <c r="AT272" s="39">
        <v>0</v>
      </c>
      <c r="AU272" s="39">
        <v>0</v>
      </c>
      <c r="AV272" s="39">
        <v>0</v>
      </c>
      <c r="AW272" s="39">
        <v>0</v>
      </c>
      <c r="AX272" s="39">
        <v>0</v>
      </c>
      <c r="AY272" s="39">
        <v>0</v>
      </c>
      <c r="AZ272" s="35">
        <v>1387967</v>
      </c>
      <c r="BA272" s="39">
        <f t="shared" si="708"/>
        <v>0</v>
      </c>
      <c r="BB272" s="39">
        <f t="shared" si="709"/>
        <v>0</v>
      </c>
      <c r="BC272" s="39">
        <v>0</v>
      </c>
      <c r="BD272" s="39">
        <v>0</v>
      </c>
      <c r="BE272" s="39">
        <v>0</v>
      </c>
      <c r="BF272" s="39">
        <f t="shared" si="710"/>
        <v>0</v>
      </c>
      <c r="BG272" s="39">
        <v>0</v>
      </c>
      <c r="BH272" s="39">
        <v>0</v>
      </c>
      <c r="BI272" s="39">
        <v>0</v>
      </c>
      <c r="BJ272" s="39">
        <v>0</v>
      </c>
      <c r="BK272" s="39">
        <f t="shared" si="715"/>
        <v>0</v>
      </c>
      <c r="BL272" s="39">
        <v>0</v>
      </c>
      <c r="BM272" s="39">
        <v>0</v>
      </c>
      <c r="BN272" s="39">
        <f t="shared" si="711"/>
        <v>0</v>
      </c>
      <c r="BO272" s="39">
        <v>0</v>
      </c>
      <c r="BP272" s="39">
        <v>0</v>
      </c>
      <c r="BQ272" s="39">
        <v>0</v>
      </c>
      <c r="BR272" s="39">
        <v>0</v>
      </c>
      <c r="BS272" s="39">
        <v>0</v>
      </c>
      <c r="BT272" s="39">
        <v>0</v>
      </c>
      <c r="BU272" s="39">
        <v>0</v>
      </c>
      <c r="BV272" s="39">
        <v>0</v>
      </c>
      <c r="BW272" s="39">
        <v>0</v>
      </c>
      <c r="BX272" s="39">
        <v>0</v>
      </c>
      <c r="BY272" s="39">
        <v>0</v>
      </c>
      <c r="BZ272" s="39">
        <f t="shared" si="686"/>
        <v>0</v>
      </c>
      <c r="CA272" s="39">
        <f t="shared" si="712"/>
        <v>0</v>
      </c>
      <c r="CB272" s="39">
        <f t="shared" si="716"/>
        <v>0</v>
      </c>
      <c r="CC272" s="39">
        <v>0</v>
      </c>
      <c r="CD272" s="39">
        <v>0</v>
      </c>
      <c r="CE272" s="19">
        <f t="shared" si="687"/>
        <v>0</v>
      </c>
      <c r="CF272" s="39">
        <v>0</v>
      </c>
      <c r="CG272" s="39">
        <v>0</v>
      </c>
      <c r="CH272" s="39">
        <v>0</v>
      </c>
      <c r="CI272" s="39">
        <v>0</v>
      </c>
      <c r="CJ272" s="39">
        <v>0</v>
      </c>
      <c r="CK272" s="39">
        <f t="shared" si="688"/>
        <v>0</v>
      </c>
      <c r="CL272" s="39">
        <v>0</v>
      </c>
      <c r="CM272" s="39">
        <v>0</v>
      </c>
      <c r="CN272" s="39">
        <v>0</v>
      </c>
      <c r="CO272" s="35"/>
      <c r="CP272" s="76"/>
      <c r="CQ272" s="76"/>
      <c r="CR272" s="76"/>
      <c r="CS272" s="39">
        <f t="shared" si="717"/>
        <v>0</v>
      </c>
      <c r="CT272" s="39">
        <f t="shared" si="718"/>
        <v>0</v>
      </c>
      <c r="CU272" s="39">
        <v>0</v>
      </c>
      <c r="CV272" s="41">
        <v>0</v>
      </c>
      <c r="CW272" s="52"/>
    </row>
    <row r="273" spans="1:101" ht="31.2" x14ac:dyDescent="0.3">
      <c r="A273" s="108"/>
      <c r="B273" s="42">
        <v>147</v>
      </c>
      <c r="C273" s="43" t="s">
        <v>616</v>
      </c>
      <c r="D273" s="39">
        <f t="shared" si="680"/>
        <v>1475668</v>
      </c>
      <c r="E273" s="39">
        <f t="shared" ref="E273" si="719">SUM(F273+BA273)</f>
        <v>0</v>
      </c>
      <c r="F273" s="39">
        <f t="shared" ref="F273" si="720">SUM(G273+H273+I273+P273+S273+T273+U273+AE273+AD273)</f>
        <v>0</v>
      </c>
      <c r="G273" s="39">
        <v>0</v>
      </c>
      <c r="H273" s="39">
        <v>0</v>
      </c>
      <c r="I273" s="39">
        <f t="shared" ref="I273" si="721">SUM(J273:O273)</f>
        <v>0</v>
      </c>
      <c r="J273" s="39">
        <v>0</v>
      </c>
      <c r="K273" s="39">
        <v>0</v>
      </c>
      <c r="L273" s="39">
        <v>0</v>
      </c>
      <c r="M273" s="39">
        <v>0</v>
      </c>
      <c r="N273" s="39">
        <v>0</v>
      </c>
      <c r="O273" s="39">
        <v>0</v>
      </c>
      <c r="P273" s="39">
        <f t="shared" ref="P273" si="722">SUM(Q273:R273)</f>
        <v>0</v>
      </c>
      <c r="Q273" s="39">
        <v>0</v>
      </c>
      <c r="R273" s="39">
        <v>0</v>
      </c>
      <c r="S273" s="39">
        <v>0</v>
      </c>
      <c r="T273" s="39">
        <v>0</v>
      </c>
      <c r="U273" s="39">
        <f t="shared" ref="U273" si="723">SUM(V273:AC273)</f>
        <v>0</v>
      </c>
      <c r="V273" s="39">
        <v>0</v>
      </c>
      <c r="W273" s="39">
        <v>0</v>
      </c>
      <c r="X273" s="39">
        <v>0</v>
      </c>
      <c r="Y273" s="39">
        <v>0</v>
      </c>
      <c r="Z273" s="39">
        <v>0</v>
      </c>
      <c r="AA273" s="39">
        <v>0</v>
      </c>
      <c r="AB273" s="39">
        <v>0</v>
      </c>
      <c r="AC273" s="39">
        <v>0</v>
      </c>
      <c r="AD273" s="39">
        <v>0</v>
      </c>
      <c r="AE273" s="39">
        <f t="shared" ref="AE273" si="724">SUM(AF273:AZ273)</f>
        <v>0</v>
      </c>
      <c r="AF273" s="40"/>
      <c r="AG273" s="40"/>
      <c r="AH273" s="39">
        <v>0</v>
      </c>
      <c r="AI273" s="39">
        <v>0</v>
      </c>
      <c r="AJ273" s="39">
        <v>0</v>
      </c>
      <c r="AK273" s="39">
        <v>0</v>
      </c>
      <c r="AL273" s="39">
        <v>0</v>
      </c>
      <c r="AM273" s="39">
        <v>0</v>
      </c>
      <c r="AN273" s="39">
        <v>0</v>
      </c>
      <c r="AO273" s="39">
        <v>0</v>
      </c>
      <c r="AP273" s="39">
        <v>0</v>
      </c>
      <c r="AQ273" s="39">
        <v>0</v>
      </c>
      <c r="AR273" s="39">
        <v>0</v>
      </c>
      <c r="AS273" s="39">
        <v>0</v>
      </c>
      <c r="AT273" s="39">
        <v>0</v>
      </c>
      <c r="AU273" s="39">
        <v>0</v>
      </c>
      <c r="AV273" s="39">
        <v>0</v>
      </c>
      <c r="AW273" s="39">
        <v>0</v>
      </c>
      <c r="AX273" s="39">
        <v>0</v>
      </c>
      <c r="AY273" s="39">
        <v>0</v>
      </c>
      <c r="AZ273" s="35"/>
      <c r="BA273" s="39">
        <f t="shared" ref="BA273" si="725">SUM(BB273+BF273+BI273+BK273+BN273)</f>
        <v>0</v>
      </c>
      <c r="BB273" s="39">
        <f t="shared" ref="BB273" si="726">SUM(BC273:BE273)</f>
        <v>0</v>
      </c>
      <c r="BC273" s="39">
        <v>0</v>
      </c>
      <c r="BD273" s="39">
        <v>0</v>
      </c>
      <c r="BE273" s="39">
        <v>0</v>
      </c>
      <c r="BF273" s="39">
        <f t="shared" ref="BF273" si="727">SUM(BH273:BH273)</f>
        <v>0</v>
      </c>
      <c r="BG273" s="39">
        <v>0</v>
      </c>
      <c r="BH273" s="39">
        <v>0</v>
      </c>
      <c r="BI273" s="39">
        <v>0</v>
      </c>
      <c r="BJ273" s="39">
        <v>0</v>
      </c>
      <c r="BK273" s="39">
        <f t="shared" ref="BK273" si="728">SUM(BL273)</f>
        <v>0</v>
      </c>
      <c r="BL273" s="39">
        <v>0</v>
      </c>
      <c r="BM273" s="39">
        <v>0</v>
      </c>
      <c r="BN273" s="39">
        <f t="shared" ref="BN273" si="729">SUM(BO273:BY273)</f>
        <v>0</v>
      </c>
      <c r="BO273" s="39">
        <v>0</v>
      </c>
      <c r="BP273" s="39">
        <v>0</v>
      </c>
      <c r="BQ273" s="39">
        <v>0</v>
      </c>
      <c r="BR273" s="39">
        <v>0</v>
      </c>
      <c r="BS273" s="39">
        <v>0</v>
      </c>
      <c r="BT273" s="39">
        <v>0</v>
      </c>
      <c r="BU273" s="39">
        <v>0</v>
      </c>
      <c r="BV273" s="39">
        <v>0</v>
      </c>
      <c r="BW273" s="39">
        <v>0</v>
      </c>
      <c r="BX273" s="39">
        <v>0</v>
      </c>
      <c r="BY273" s="39">
        <v>0</v>
      </c>
      <c r="BZ273" s="39">
        <f t="shared" si="686"/>
        <v>1475668</v>
      </c>
      <c r="CA273" s="39">
        <f t="shared" ref="CA273" si="730">SUM(CB273+CE273+CK273)</f>
        <v>0</v>
      </c>
      <c r="CB273" s="39">
        <f t="shared" ref="CB273" si="731">SUM(CC273:CD273)</f>
        <v>0</v>
      </c>
      <c r="CC273" s="39">
        <v>0</v>
      </c>
      <c r="CD273" s="39">
        <v>0</v>
      </c>
      <c r="CE273" s="19">
        <f t="shared" ref="CE273" si="732">SUM(CF273:CJ273)</f>
        <v>0</v>
      </c>
      <c r="CF273" s="39">
        <v>0</v>
      </c>
      <c r="CG273" s="39">
        <v>0</v>
      </c>
      <c r="CH273" s="39">
        <v>0</v>
      </c>
      <c r="CI273" s="39">
        <v>0</v>
      </c>
      <c r="CJ273" s="39">
        <v>0</v>
      </c>
      <c r="CK273" s="39">
        <f t="shared" si="688"/>
        <v>0</v>
      </c>
      <c r="CL273" s="39">
        <v>0</v>
      </c>
      <c r="CM273" s="39">
        <v>0</v>
      </c>
      <c r="CN273" s="39">
        <v>0</v>
      </c>
      <c r="CO273" s="35">
        <f>0+1475668</f>
        <v>1475668</v>
      </c>
      <c r="CP273" s="76"/>
      <c r="CQ273" s="76"/>
      <c r="CR273" s="76"/>
      <c r="CS273" s="39">
        <f t="shared" ref="CS273" si="733">SUM(CT273)</f>
        <v>0</v>
      </c>
      <c r="CT273" s="39">
        <f t="shared" ref="CT273" si="734">SUM(CU273:CV273)</f>
        <v>0</v>
      </c>
      <c r="CU273" s="39">
        <v>0</v>
      </c>
      <c r="CV273" s="41">
        <v>0</v>
      </c>
      <c r="CW273" s="52"/>
    </row>
    <row r="274" spans="1:101" ht="15.6" x14ac:dyDescent="0.3">
      <c r="A274" s="105" t="s">
        <v>1</v>
      </c>
      <c r="B274" s="36" t="s">
        <v>479</v>
      </c>
      <c r="C274" s="22" t="s">
        <v>534</v>
      </c>
      <c r="D274" s="19">
        <f t="shared" si="680"/>
        <v>21675904</v>
      </c>
      <c r="E274" s="19">
        <f t="shared" si="704"/>
        <v>0</v>
      </c>
      <c r="F274" s="19">
        <f t="shared" si="695"/>
        <v>0</v>
      </c>
      <c r="G274" s="19">
        <v>0</v>
      </c>
      <c r="H274" s="19">
        <v>0</v>
      </c>
      <c r="I274" s="19">
        <f t="shared" si="584"/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f t="shared" si="585"/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f t="shared" si="696"/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f t="shared" si="707"/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v>0</v>
      </c>
      <c r="AV274" s="19">
        <v>0</v>
      </c>
      <c r="AW274" s="19">
        <v>0</v>
      </c>
      <c r="AX274" s="19">
        <v>0</v>
      </c>
      <c r="AY274" s="19">
        <v>0</v>
      </c>
      <c r="AZ274" s="19">
        <v>0</v>
      </c>
      <c r="BA274" s="19">
        <f t="shared" si="708"/>
        <v>0</v>
      </c>
      <c r="BB274" s="19">
        <f t="shared" si="697"/>
        <v>0</v>
      </c>
      <c r="BC274" s="19">
        <v>0</v>
      </c>
      <c r="BD274" s="19">
        <v>0</v>
      </c>
      <c r="BE274" s="19">
        <v>0</v>
      </c>
      <c r="BF274" s="19">
        <f>SUM(BH274:BH274)</f>
        <v>0</v>
      </c>
      <c r="BG274" s="19">
        <v>0</v>
      </c>
      <c r="BH274" s="19">
        <v>0</v>
      </c>
      <c r="BI274" s="19">
        <v>0</v>
      </c>
      <c r="BJ274" s="19">
        <v>0</v>
      </c>
      <c r="BK274" s="19">
        <f t="shared" si="587"/>
        <v>0</v>
      </c>
      <c r="BL274" s="19">
        <v>0</v>
      </c>
      <c r="BM274" s="19">
        <v>0</v>
      </c>
      <c r="BN274" s="19">
        <f t="shared" si="685"/>
        <v>0</v>
      </c>
      <c r="BO274" s="19">
        <v>0</v>
      </c>
      <c r="BP274" s="19">
        <v>0</v>
      </c>
      <c r="BQ274" s="19">
        <v>0</v>
      </c>
      <c r="BR274" s="19">
        <v>0</v>
      </c>
      <c r="BS274" s="19">
        <v>0</v>
      </c>
      <c r="BT274" s="19">
        <v>0</v>
      </c>
      <c r="BU274" s="19">
        <v>0</v>
      </c>
      <c r="BV274" s="19">
        <v>0</v>
      </c>
      <c r="BW274" s="19">
        <v>0</v>
      </c>
      <c r="BX274" s="19">
        <v>0</v>
      </c>
      <c r="BY274" s="19">
        <v>0</v>
      </c>
      <c r="BZ274" s="19">
        <f t="shared" si="686"/>
        <v>21675904</v>
      </c>
      <c r="CA274" s="19">
        <f t="shared" si="712"/>
        <v>0</v>
      </c>
      <c r="CB274" s="19">
        <f t="shared" si="588"/>
        <v>0</v>
      </c>
      <c r="CC274" s="19">
        <v>0</v>
      </c>
      <c r="CD274" s="19">
        <v>0</v>
      </c>
      <c r="CE274" s="19">
        <f t="shared" si="687"/>
        <v>0</v>
      </c>
      <c r="CF274" s="19">
        <v>0</v>
      </c>
      <c r="CG274" s="19">
        <v>0</v>
      </c>
      <c r="CH274" s="19">
        <v>0</v>
      </c>
      <c r="CI274" s="19">
        <v>0</v>
      </c>
      <c r="CJ274" s="19">
        <v>0</v>
      </c>
      <c r="CK274" s="19">
        <f t="shared" si="688"/>
        <v>0</v>
      </c>
      <c r="CL274" s="19">
        <v>0</v>
      </c>
      <c r="CM274" s="19">
        <v>0</v>
      </c>
      <c r="CN274" s="19">
        <v>0</v>
      </c>
      <c r="CO274" s="35">
        <f>16500000+5175904</f>
        <v>21675904</v>
      </c>
      <c r="CP274" s="76"/>
      <c r="CQ274" s="76"/>
      <c r="CR274" s="76"/>
      <c r="CS274" s="19">
        <f t="shared" si="589"/>
        <v>0</v>
      </c>
      <c r="CT274" s="19">
        <f t="shared" si="590"/>
        <v>0</v>
      </c>
      <c r="CU274" s="19">
        <v>0</v>
      </c>
      <c r="CV274" s="20">
        <v>0</v>
      </c>
      <c r="CW274" s="52"/>
    </row>
    <row r="275" spans="1:101" s="55" customFormat="1" ht="15.6" x14ac:dyDescent="0.3">
      <c r="A275" s="104" t="s">
        <v>294</v>
      </c>
      <c r="B275" s="16" t="s">
        <v>1</v>
      </c>
      <c r="C275" s="17" t="s">
        <v>295</v>
      </c>
      <c r="D275" s="18">
        <f t="shared" ref="D275:BQ277" si="735">SUM(D276)</f>
        <v>22050000</v>
      </c>
      <c r="E275" s="18">
        <f t="shared" si="735"/>
        <v>0</v>
      </c>
      <c r="F275" s="18">
        <f t="shared" si="735"/>
        <v>0</v>
      </c>
      <c r="G275" s="18">
        <f t="shared" si="735"/>
        <v>0</v>
      </c>
      <c r="H275" s="18">
        <f t="shared" si="735"/>
        <v>0</v>
      </c>
      <c r="I275" s="18">
        <f t="shared" si="735"/>
        <v>0</v>
      </c>
      <c r="J275" s="18">
        <f t="shared" si="735"/>
        <v>0</v>
      </c>
      <c r="K275" s="18">
        <f t="shared" si="735"/>
        <v>0</v>
      </c>
      <c r="L275" s="18">
        <f t="shared" si="735"/>
        <v>0</v>
      </c>
      <c r="M275" s="18">
        <f t="shared" si="735"/>
        <v>0</v>
      </c>
      <c r="N275" s="18">
        <f t="shared" si="735"/>
        <v>0</v>
      </c>
      <c r="O275" s="18">
        <f t="shared" si="735"/>
        <v>0</v>
      </c>
      <c r="P275" s="18">
        <f t="shared" si="735"/>
        <v>0</v>
      </c>
      <c r="Q275" s="18">
        <f t="shared" si="735"/>
        <v>0</v>
      </c>
      <c r="R275" s="18">
        <f t="shared" si="735"/>
        <v>0</v>
      </c>
      <c r="S275" s="18">
        <f t="shared" si="735"/>
        <v>0</v>
      </c>
      <c r="T275" s="18">
        <f t="shared" si="735"/>
        <v>0</v>
      </c>
      <c r="U275" s="18">
        <f t="shared" si="735"/>
        <v>0</v>
      </c>
      <c r="V275" s="18">
        <f t="shared" si="735"/>
        <v>0</v>
      </c>
      <c r="W275" s="18">
        <f t="shared" si="735"/>
        <v>0</v>
      </c>
      <c r="X275" s="18">
        <f t="shared" si="735"/>
        <v>0</v>
      </c>
      <c r="Y275" s="18">
        <f t="shared" si="735"/>
        <v>0</v>
      </c>
      <c r="Z275" s="18">
        <f t="shared" si="735"/>
        <v>0</v>
      </c>
      <c r="AA275" s="18">
        <f t="shared" si="735"/>
        <v>0</v>
      </c>
      <c r="AB275" s="18">
        <f t="shared" si="735"/>
        <v>0</v>
      </c>
      <c r="AC275" s="18">
        <f t="shared" si="735"/>
        <v>0</v>
      </c>
      <c r="AD275" s="18">
        <f t="shared" si="735"/>
        <v>0</v>
      </c>
      <c r="AE275" s="18">
        <f t="shared" si="735"/>
        <v>0</v>
      </c>
      <c r="AF275" s="18">
        <f t="shared" si="735"/>
        <v>0</v>
      </c>
      <c r="AG275" s="18">
        <f t="shared" si="735"/>
        <v>0</v>
      </c>
      <c r="AH275" s="18">
        <f t="shared" si="735"/>
        <v>0</v>
      </c>
      <c r="AI275" s="18">
        <f t="shared" si="735"/>
        <v>0</v>
      </c>
      <c r="AJ275" s="18">
        <f t="shared" si="735"/>
        <v>0</v>
      </c>
      <c r="AK275" s="18">
        <f t="shared" si="735"/>
        <v>0</v>
      </c>
      <c r="AL275" s="18">
        <f t="shared" si="735"/>
        <v>0</v>
      </c>
      <c r="AM275" s="18">
        <f t="shared" si="735"/>
        <v>0</v>
      </c>
      <c r="AN275" s="18">
        <f t="shared" si="735"/>
        <v>0</v>
      </c>
      <c r="AO275" s="18">
        <f t="shared" si="735"/>
        <v>0</v>
      </c>
      <c r="AP275" s="18">
        <f t="shared" si="735"/>
        <v>0</v>
      </c>
      <c r="AQ275" s="18">
        <f t="shared" si="735"/>
        <v>0</v>
      </c>
      <c r="AR275" s="18">
        <f t="shared" si="735"/>
        <v>0</v>
      </c>
      <c r="AS275" s="18">
        <f t="shared" si="735"/>
        <v>0</v>
      </c>
      <c r="AT275" s="18">
        <f t="shared" si="735"/>
        <v>0</v>
      </c>
      <c r="AU275" s="18">
        <f t="shared" si="735"/>
        <v>0</v>
      </c>
      <c r="AV275" s="18">
        <f t="shared" si="735"/>
        <v>0</v>
      </c>
      <c r="AW275" s="18">
        <f t="shared" si="735"/>
        <v>0</v>
      </c>
      <c r="AX275" s="18">
        <f t="shared" si="735"/>
        <v>0</v>
      </c>
      <c r="AY275" s="18"/>
      <c r="AZ275" s="18">
        <f t="shared" si="735"/>
        <v>0</v>
      </c>
      <c r="BA275" s="18">
        <f t="shared" si="735"/>
        <v>0</v>
      </c>
      <c r="BB275" s="18">
        <f t="shared" si="735"/>
        <v>0</v>
      </c>
      <c r="BC275" s="18">
        <f t="shared" si="735"/>
        <v>0</v>
      </c>
      <c r="BD275" s="18">
        <f t="shared" si="735"/>
        <v>0</v>
      </c>
      <c r="BE275" s="18">
        <f t="shared" si="735"/>
        <v>0</v>
      </c>
      <c r="BF275" s="18">
        <f t="shared" si="735"/>
        <v>0</v>
      </c>
      <c r="BG275" s="18">
        <f t="shared" si="735"/>
        <v>0</v>
      </c>
      <c r="BH275" s="18">
        <f t="shared" si="735"/>
        <v>0</v>
      </c>
      <c r="BI275" s="18">
        <f t="shared" si="735"/>
        <v>0</v>
      </c>
      <c r="BJ275" s="18">
        <f t="shared" si="735"/>
        <v>0</v>
      </c>
      <c r="BK275" s="18">
        <f t="shared" si="735"/>
        <v>0</v>
      </c>
      <c r="BL275" s="18">
        <f t="shared" si="735"/>
        <v>0</v>
      </c>
      <c r="BM275" s="18">
        <f t="shared" si="735"/>
        <v>0</v>
      </c>
      <c r="BN275" s="18">
        <f t="shared" si="735"/>
        <v>0</v>
      </c>
      <c r="BO275" s="18">
        <f t="shared" si="735"/>
        <v>0</v>
      </c>
      <c r="BP275" s="18">
        <f t="shared" si="735"/>
        <v>0</v>
      </c>
      <c r="BQ275" s="18">
        <f t="shared" si="735"/>
        <v>0</v>
      </c>
      <c r="BR275" s="18">
        <f t="shared" ref="BR275:CV277" si="736">SUM(BR276)</f>
        <v>0</v>
      </c>
      <c r="BS275" s="18">
        <f t="shared" si="736"/>
        <v>0</v>
      </c>
      <c r="BT275" s="18">
        <f t="shared" si="736"/>
        <v>0</v>
      </c>
      <c r="BU275" s="18">
        <f t="shared" si="736"/>
        <v>0</v>
      </c>
      <c r="BV275" s="18">
        <f t="shared" si="736"/>
        <v>0</v>
      </c>
      <c r="BW275" s="18">
        <f t="shared" si="736"/>
        <v>0</v>
      </c>
      <c r="BX275" s="18">
        <f t="shared" si="736"/>
        <v>0</v>
      </c>
      <c r="BY275" s="18">
        <f t="shared" si="736"/>
        <v>0</v>
      </c>
      <c r="BZ275" s="18">
        <f t="shared" si="736"/>
        <v>22050000</v>
      </c>
      <c r="CA275" s="18">
        <f t="shared" si="736"/>
        <v>0</v>
      </c>
      <c r="CB275" s="18">
        <f t="shared" si="736"/>
        <v>0</v>
      </c>
      <c r="CC275" s="18">
        <f t="shared" si="736"/>
        <v>0</v>
      </c>
      <c r="CD275" s="18">
        <f t="shared" si="736"/>
        <v>0</v>
      </c>
      <c r="CE275" s="18">
        <f t="shared" si="736"/>
        <v>0</v>
      </c>
      <c r="CF275" s="18">
        <f t="shared" si="736"/>
        <v>0</v>
      </c>
      <c r="CG275" s="18">
        <f t="shared" si="736"/>
        <v>0</v>
      </c>
      <c r="CH275" s="18">
        <f t="shared" si="736"/>
        <v>0</v>
      </c>
      <c r="CI275" s="18">
        <f t="shared" si="736"/>
        <v>0</v>
      </c>
      <c r="CJ275" s="18">
        <f t="shared" si="736"/>
        <v>0</v>
      </c>
      <c r="CK275" s="18">
        <f t="shared" si="736"/>
        <v>0</v>
      </c>
      <c r="CL275" s="18">
        <f t="shared" si="736"/>
        <v>0</v>
      </c>
      <c r="CM275" s="18">
        <f t="shared" si="736"/>
        <v>0</v>
      </c>
      <c r="CN275" s="18"/>
      <c r="CO275" s="38">
        <f t="shared" si="736"/>
        <v>22050000</v>
      </c>
      <c r="CP275" s="74"/>
      <c r="CQ275" s="74"/>
      <c r="CR275" s="74"/>
      <c r="CS275" s="18">
        <f t="shared" si="736"/>
        <v>0</v>
      </c>
      <c r="CT275" s="18">
        <f t="shared" si="736"/>
        <v>0</v>
      </c>
      <c r="CU275" s="18">
        <f t="shared" si="736"/>
        <v>0</v>
      </c>
      <c r="CV275" s="46">
        <f t="shared" si="736"/>
        <v>0</v>
      </c>
      <c r="CW275" s="57"/>
    </row>
    <row r="276" spans="1:101" s="52" customFormat="1" ht="15.6" x14ac:dyDescent="0.3">
      <c r="A276" s="105" t="s">
        <v>1</v>
      </c>
      <c r="B276" s="21" t="s">
        <v>296</v>
      </c>
      <c r="C276" s="22" t="s">
        <v>295</v>
      </c>
      <c r="D276" s="19">
        <f>SUM(E276+BZ276+CS276)</f>
        <v>22050000</v>
      </c>
      <c r="E276" s="19">
        <f>SUM(F276+BA276)</f>
        <v>0</v>
      </c>
      <c r="F276" s="19">
        <f>SUM(G276+H276+I276+P276+S276+T276+U276+AE276+AD276)</f>
        <v>0</v>
      </c>
      <c r="G276" s="19">
        <v>0</v>
      </c>
      <c r="H276" s="19">
        <v>0</v>
      </c>
      <c r="I276" s="19">
        <f t="shared" si="584"/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f t="shared" si="585"/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f t="shared" ref="U276" si="737">SUM(V276:AC276)</f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  <c r="AE276" s="19">
        <f>SUM(AF276:AZ276)</f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/>
      <c r="AZ276" s="19">
        <v>0</v>
      </c>
      <c r="BA276" s="19">
        <f>SUM(BB276+BF276+BI276+BK276+BN276)</f>
        <v>0</v>
      </c>
      <c r="BB276" s="19">
        <f>SUM(BC276:BE276)</f>
        <v>0</v>
      </c>
      <c r="BC276" s="19">
        <v>0</v>
      </c>
      <c r="BD276" s="19">
        <v>0</v>
      </c>
      <c r="BE276" s="19">
        <v>0</v>
      </c>
      <c r="BF276" s="19">
        <f>SUM(BH276:BH276)</f>
        <v>0</v>
      </c>
      <c r="BG276" s="19">
        <v>0</v>
      </c>
      <c r="BH276" s="19">
        <v>0</v>
      </c>
      <c r="BI276" s="19">
        <v>0</v>
      </c>
      <c r="BJ276" s="19">
        <v>0</v>
      </c>
      <c r="BK276" s="19">
        <f t="shared" si="587"/>
        <v>0</v>
      </c>
      <c r="BL276" s="19">
        <v>0</v>
      </c>
      <c r="BM276" s="19">
        <v>0</v>
      </c>
      <c r="BN276" s="19">
        <f>SUM(BO276:BY276)</f>
        <v>0</v>
      </c>
      <c r="BO276" s="19">
        <v>0</v>
      </c>
      <c r="BP276" s="19">
        <v>0</v>
      </c>
      <c r="BQ276" s="19">
        <v>0</v>
      </c>
      <c r="BR276" s="19">
        <v>0</v>
      </c>
      <c r="BS276" s="19">
        <v>0</v>
      </c>
      <c r="BT276" s="19">
        <v>0</v>
      </c>
      <c r="BU276" s="19">
        <v>0</v>
      </c>
      <c r="BV276" s="19">
        <v>0</v>
      </c>
      <c r="BW276" s="19">
        <v>0</v>
      </c>
      <c r="BX276" s="19">
        <v>0</v>
      </c>
      <c r="BY276" s="19">
        <v>0</v>
      </c>
      <c r="BZ276" s="19">
        <f>SUM(CA276+CO276)</f>
        <v>22050000</v>
      </c>
      <c r="CA276" s="19">
        <f>SUM(CB276+CE276+CK276)</f>
        <v>0</v>
      </c>
      <c r="CB276" s="19">
        <f t="shared" si="588"/>
        <v>0</v>
      </c>
      <c r="CC276" s="19">
        <v>0</v>
      </c>
      <c r="CD276" s="19">
        <v>0</v>
      </c>
      <c r="CE276" s="19">
        <f>SUM(CF276:CJ276)</f>
        <v>0</v>
      </c>
      <c r="CF276" s="19">
        <v>0</v>
      </c>
      <c r="CG276" s="19">
        <v>0</v>
      </c>
      <c r="CH276" s="19">
        <v>0</v>
      </c>
      <c r="CI276" s="19">
        <v>0</v>
      </c>
      <c r="CJ276" s="19">
        <v>0</v>
      </c>
      <c r="CK276" s="19">
        <f>SUM(CL276:CN276)</f>
        <v>0</v>
      </c>
      <c r="CL276" s="19">
        <v>0</v>
      </c>
      <c r="CM276" s="19">
        <v>0</v>
      </c>
      <c r="CN276" s="19"/>
      <c r="CO276" s="39">
        <f>12050000+10000000</f>
        <v>22050000</v>
      </c>
      <c r="CP276" s="75"/>
      <c r="CQ276" s="75"/>
      <c r="CR276" s="75"/>
      <c r="CS276" s="19">
        <f t="shared" si="589"/>
        <v>0</v>
      </c>
      <c r="CT276" s="19">
        <f t="shared" si="590"/>
        <v>0</v>
      </c>
      <c r="CU276" s="19">
        <v>0</v>
      </c>
      <c r="CV276" s="20">
        <v>0</v>
      </c>
    </row>
    <row r="277" spans="1:101" s="52" customFormat="1" ht="31.2" x14ac:dyDescent="0.3">
      <c r="A277" s="104" t="s">
        <v>297</v>
      </c>
      <c r="B277" s="16" t="s">
        <v>1</v>
      </c>
      <c r="C277" s="30" t="s">
        <v>524</v>
      </c>
      <c r="D277" s="18">
        <f t="shared" si="735"/>
        <v>3354301</v>
      </c>
      <c r="E277" s="18">
        <f t="shared" si="735"/>
        <v>3354301</v>
      </c>
      <c r="F277" s="18">
        <f t="shared" si="735"/>
        <v>0</v>
      </c>
      <c r="G277" s="18">
        <f t="shared" si="735"/>
        <v>0</v>
      </c>
      <c r="H277" s="18">
        <f t="shared" si="735"/>
        <v>0</v>
      </c>
      <c r="I277" s="18">
        <f t="shared" si="735"/>
        <v>0</v>
      </c>
      <c r="J277" s="18">
        <f t="shared" si="735"/>
        <v>0</v>
      </c>
      <c r="K277" s="18">
        <f t="shared" si="735"/>
        <v>0</v>
      </c>
      <c r="L277" s="18">
        <f t="shared" si="735"/>
        <v>0</v>
      </c>
      <c r="M277" s="18">
        <f t="shared" si="735"/>
        <v>0</v>
      </c>
      <c r="N277" s="18">
        <f t="shared" si="735"/>
        <v>0</v>
      </c>
      <c r="O277" s="18">
        <f t="shared" si="735"/>
        <v>0</v>
      </c>
      <c r="P277" s="18">
        <f t="shared" si="735"/>
        <v>0</v>
      </c>
      <c r="Q277" s="18">
        <f t="shared" si="735"/>
        <v>0</v>
      </c>
      <c r="R277" s="18">
        <f t="shared" si="735"/>
        <v>0</v>
      </c>
      <c r="S277" s="18">
        <f t="shared" si="735"/>
        <v>0</v>
      </c>
      <c r="T277" s="18">
        <f t="shared" si="735"/>
        <v>0</v>
      </c>
      <c r="U277" s="18">
        <f t="shared" si="735"/>
        <v>0</v>
      </c>
      <c r="V277" s="18">
        <f t="shared" si="735"/>
        <v>0</v>
      </c>
      <c r="W277" s="18">
        <f t="shared" si="735"/>
        <v>0</v>
      </c>
      <c r="X277" s="18">
        <f t="shared" si="735"/>
        <v>0</v>
      </c>
      <c r="Y277" s="18">
        <f t="shared" si="735"/>
        <v>0</v>
      </c>
      <c r="Z277" s="18">
        <f t="shared" si="735"/>
        <v>0</v>
      </c>
      <c r="AA277" s="18">
        <f t="shared" si="735"/>
        <v>0</v>
      </c>
      <c r="AB277" s="18">
        <f t="shared" si="735"/>
        <v>0</v>
      </c>
      <c r="AC277" s="18">
        <f t="shared" si="735"/>
        <v>0</v>
      </c>
      <c r="AD277" s="18">
        <f t="shared" si="735"/>
        <v>0</v>
      </c>
      <c r="AE277" s="18">
        <f t="shared" si="735"/>
        <v>0</v>
      </c>
      <c r="AF277" s="18">
        <f t="shared" si="735"/>
        <v>0</v>
      </c>
      <c r="AG277" s="18">
        <f t="shared" si="735"/>
        <v>0</v>
      </c>
      <c r="AH277" s="18">
        <f t="shared" si="735"/>
        <v>0</v>
      </c>
      <c r="AI277" s="18">
        <f t="shared" si="735"/>
        <v>0</v>
      </c>
      <c r="AJ277" s="18">
        <f t="shared" si="735"/>
        <v>0</v>
      </c>
      <c r="AK277" s="18">
        <f t="shared" si="735"/>
        <v>0</v>
      </c>
      <c r="AL277" s="18">
        <f t="shared" si="735"/>
        <v>0</v>
      </c>
      <c r="AM277" s="18">
        <f t="shared" si="735"/>
        <v>0</v>
      </c>
      <c r="AN277" s="18">
        <f t="shared" si="735"/>
        <v>0</v>
      </c>
      <c r="AO277" s="18">
        <f t="shared" si="735"/>
        <v>0</v>
      </c>
      <c r="AP277" s="18">
        <f t="shared" si="735"/>
        <v>0</v>
      </c>
      <c r="AQ277" s="18">
        <f t="shared" si="735"/>
        <v>0</v>
      </c>
      <c r="AR277" s="18">
        <f t="shared" si="735"/>
        <v>0</v>
      </c>
      <c r="AS277" s="18">
        <f t="shared" si="735"/>
        <v>0</v>
      </c>
      <c r="AT277" s="18">
        <f t="shared" si="735"/>
        <v>0</v>
      </c>
      <c r="AU277" s="18">
        <f t="shared" si="735"/>
        <v>0</v>
      </c>
      <c r="AV277" s="18">
        <f t="shared" si="735"/>
        <v>0</v>
      </c>
      <c r="AW277" s="18">
        <f t="shared" si="735"/>
        <v>0</v>
      </c>
      <c r="AX277" s="18">
        <f t="shared" si="735"/>
        <v>0</v>
      </c>
      <c r="AY277" s="18"/>
      <c r="AZ277" s="18">
        <f t="shared" si="735"/>
        <v>0</v>
      </c>
      <c r="BA277" s="18">
        <f t="shared" si="735"/>
        <v>3354301</v>
      </c>
      <c r="BB277" s="18">
        <f t="shared" si="735"/>
        <v>0</v>
      </c>
      <c r="BC277" s="18">
        <f t="shared" si="735"/>
        <v>0</v>
      </c>
      <c r="BD277" s="18">
        <f t="shared" si="735"/>
        <v>0</v>
      </c>
      <c r="BE277" s="18">
        <f t="shared" si="735"/>
        <v>0</v>
      </c>
      <c r="BF277" s="18">
        <f t="shared" si="735"/>
        <v>0</v>
      </c>
      <c r="BG277" s="18">
        <f t="shared" si="735"/>
        <v>0</v>
      </c>
      <c r="BH277" s="18">
        <f t="shared" si="735"/>
        <v>0</v>
      </c>
      <c r="BI277" s="18">
        <f t="shared" si="735"/>
        <v>3354301</v>
      </c>
      <c r="BJ277" s="18">
        <f t="shared" si="735"/>
        <v>0</v>
      </c>
      <c r="BK277" s="18">
        <f t="shared" si="735"/>
        <v>0</v>
      </c>
      <c r="BL277" s="18">
        <f t="shared" si="735"/>
        <v>0</v>
      </c>
      <c r="BM277" s="18">
        <f t="shared" si="735"/>
        <v>0</v>
      </c>
      <c r="BN277" s="18">
        <f t="shared" si="735"/>
        <v>0</v>
      </c>
      <c r="BO277" s="18">
        <f t="shared" si="735"/>
        <v>0</v>
      </c>
      <c r="BP277" s="18">
        <f t="shared" si="735"/>
        <v>0</v>
      </c>
      <c r="BQ277" s="18">
        <f t="shared" si="735"/>
        <v>0</v>
      </c>
      <c r="BR277" s="18">
        <f t="shared" si="736"/>
        <v>0</v>
      </c>
      <c r="BS277" s="18">
        <f t="shared" si="736"/>
        <v>0</v>
      </c>
      <c r="BT277" s="18">
        <f t="shared" si="736"/>
        <v>0</v>
      </c>
      <c r="BU277" s="18">
        <f t="shared" si="736"/>
        <v>0</v>
      </c>
      <c r="BV277" s="18">
        <f t="shared" si="736"/>
        <v>0</v>
      </c>
      <c r="BW277" s="18">
        <f t="shared" si="736"/>
        <v>0</v>
      </c>
      <c r="BX277" s="18">
        <f t="shared" si="736"/>
        <v>0</v>
      </c>
      <c r="BY277" s="18">
        <f t="shared" si="736"/>
        <v>0</v>
      </c>
      <c r="BZ277" s="18">
        <f t="shared" si="736"/>
        <v>0</v>
      </c>
      <c r="CA277" s="18">
        <f t="shared" si="736"/>
        <v>0</v>
      </c>
      <c r="CB277" s="18">
        <f t="shared" si="736"/>
        <v>0</v>
      </c>
      <c r="CC277" s="18">
        <f t="shared" si="736"/>
        <v>0</v>
      </c>
      <c r="CD277" s="18">
        <f t="shared" si="736"/>
        <v>0</v>
      </c>
      <c r="CE277" s="18">
        <f t="shared" si="736"/>
        <v>0</v>
      </c>
      <c r="CF277" s="18">
        <f t="shared" si="736"/>
        <v>0</v>
      </c>
      <c r="CG277" s="18">
        <f t="shared" si="736"/>
        <v>0</v>
      </c>
      <c r="CH277" s="18">
        <f t="shared" si="736"/>
        <v>0</v>
      </c>
      <c r="CI277" s="18">
        <f t="shared" si="736"/>
        <v>0</v>
      </c>
      <c r="CJ277" s="18">
        <f t="shared" si="736"/>
        <v>0</v>
      </c>
      <c r="CK277" s="18">
        <f t="shared" si="736"/>
        <v>0</v>
      </c>
      <c r="CL277" s="18">
        <f t="shared" si="736"/>
        <v>0</v>
      </c>
      <c r="CM277" s="18">
        <f t="shared" si="736"/>
        <v>0</v>
      </c>
      <c r="CN277" s="18"/>
      <c r="CO277" s="18">
        <f t="shared" si="736"/>
        <v>0</v>
      </c>
      <c r="CP277" s="74"/>
      <c r="CQ277" s="74"/>
      <c r="CR277" s="74"/>
      <c r="CS277" s="18">
        <f t="shared" si="736"/>
        <v>0</v>
      </c>
      <c r="CT277" s="18">
        <f t="shared" si="736"/>
        <v>0</v>
      </c>
      <c r="CU277" s="18">
        <f t="shared" si="736"/>
        <v>0</v>
      </c>
      <c r="CV277" s="46">
        <f t="shared" si="736"/>
        <v>0</v>
      </c>
      <c r="CW277" s="57"/>
    </row>
    <row r="278" spans="1:101" s="57" customFormat="1" ht="18" customHeight="1" x14ac:dyDescent="0.3">
      <c r="A278" s="105" t="s">
        <v>1</v>
      </c>
      <c r="B278" s="21" t="s">
        <v>77</v>
      </c>
      <c r="C278" s="31" t="s">
        <v>524</v>
      </c>
      <c r="D278" s="19">
        <f>SUM(E278+BZ278+CS278)</f>
        <v>3354301</v>
      </c>
      <c r="E278" s="19">
        <f>SUM(F278+BA278)</f>
        <v>3354301</v>
      </c>
      <c r="F278" s="19">
        <f>SUM(G278+H278+I278+P278+S278+T278+U278+AE278+AD278)</f>
        <v>0</v>
      </c>
      <c r="G278" s="19">
        <v>0</v>
      </c>
      <c r="H278" s="19">
        <v>0</v>
      </c>
      <c r="I278" s="19">
        <f t="shared" ref="I278" si="738">SUM(J278:O278)</f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f t="shared" ref="P278" si="739">SUM(Q278:R278)</f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f t="shared" ref="U278" si="740">SUM(V278:AC278)</f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  <c r="AE278" s="19">
        <f>SUM(AF278:AZ278)</f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v>0</v>
      </c>
      <c r="AV278" s="19">
        <v>0</v>
      </c>
      <c r="AW278" s="19">
        <v>0</v>
      </c>
      <c r="AX278" s="19">
        <v>0</v>
      </c>
      <c r="AY278" s="19"/>
      <c r="AZ278" s="19">
        <v>0</v>
      </c>
      <c r="BA278" s="19">
        <f>SUM(BB278+BF278+BI278+BK278+BN278)</f>
        <v>3354301</v>
      </c>
      <c r="BB278" s="19">
        <f>SUM(BC278:BE278)</f>
        <v>0</v>
      </c>
      <c r="BC278" s="19">
        <v>0</v>
      </c>
      <c r="BD278" s="19">
        <v>0</v>
      </c>
      <c r="BE278" s="19">
        <v>0</v>
      </c>
      <c r="BF278" s="19">
        <f>SUM(BH278:BH278)</f>
        <v>0</v>
      </c>
      <c r="BG278" s="19">
        <v>0</v>
      </c>
      <c r="BH278" s="19">
        <v>0</v>
      </c>
      <c r="BI278" s="23">
        <v>3354301</v>
      </c>
      <c r="BJ278" s="19">
        <v>0</v>
      </c>
      <c r="BK278" s="19">
        <f t="shared" ref="BK278" si="741">SUM(BL278)</f>
        <v>0</v>
      </c>
      <c r="BL278" s="19">
        <v>0</v>
      </c>
      <c r="BM278" s="19">
        <v>0</v>
      </c>
      <c r="BN278" s="19">
        <f>SUM(BO278:BY278)</f>
        <v>0</v>
      </c>
      <c r="BO278" s="19">
        <v>0</v>
      </c>
      <c r="BP278" s="19">
        <v>0</v>
      </c>
      <c r="BQ278" s="19">
        <v>0</v>
      </c>
      <c r="BR278" s="19">
        <v>0</v>
      </c>
      <c r="BS278" s="19">
        <v>0</v>
      </c>
      <c r="BT278" s="19">
        <v>0</v>
      </c>
      <c r="BU278" s="19">
        <v>0</v>
      </c>
      <c r="BV278" s="19">
        <v>0</v>
      </c>
      <c r="BW278" s="19">
        <v>0</v>
      </c>
      <c r="BX278" s="19">
        <v>0</v>
      </c>
      <c r="BY278" s="19">
        <v>0</v>
      </c>
      <c r="BZ278" s="19">
        <f>SUM(CA278+CO278)</f>
        <v>0</v>
      </c>
      <c r="CA278" s="19">
        <f>SUM(CB278+CE278+CK278)</f>
        <v>0</v>
      </c>
      <c r="CB278" s="19">
        <f t="shared" ref="CB278" si="742">SUM(CC278:CD278)</f>
        <v>0</v>
      </c>
      <c r="CC278" s="19">
        <v>0</v>
      </c>
      <c r="CD278" s="19">
        <v>0</v>
      </c>
      <c r="CE278" s="19">
        <f>SUM(CF278:CJ278)</f>
        <v>0</v>
      </c>
      <c r="CF278" s="19">
        <v>0</v>
      </c>
      <c r="CG278" s="19">
        <v>0</v>
      </c>
      <c r="CH278" s="19">
        <v>0</v>
      </c>
      <c r="CI278" s="19">
        <v>0</v>
      </c>
      <c r="CJ278" s="19">
        <v>0</v>
      </c>
      <c r="CK278" s="19">
        <f>SUM(CL278:CN278)</f>
        <v>0</v>
      </c>
      <c r="CL278" s="19">
        <v>0</v>
      </c>
      <c r="CM278" s="19">
        <v>0</v>
      </c>
      <c r="CN278" s="19"/>
      <c r="CO278" s="19"/>
      <c r="CP278" s="75"/>
      <c r="CQ278" s="75"/>
      <c r="CR278" s="75"/>
      <c r="CS278" s="19">
        <f t="shared" ref="CS278" si="743">SUM(CT278)</f>
        <v>0</v>
      </c>
      <c r="CT278" s="19">
        <f t="shared" ref="CT278" si="744">SUM(CU278:CV278)</f>
        <v>0</v>
      </c>
      <c r="CU278" s="19">
        <v>0</v>
      </c>
      <c r="CV278" s="20">
        <v>0</v>
      </c>
      <c r="CW278" s="52"/>
    </row>
    <row r="279" spans="1:101" s="52" customFormat="1" ht="31.5" hidden="1" customHeight="1" x14ac:dyDescent="0.3">
      <c r="A279" s="106" t="s">
        <v>298</v>
      </c>
      <c r="B279" s="25" t="s">
        <v>1</v>
      </c>
      <c r="C279" s="26" t="s">
        <v>299</v>
      </c>
      <c r="D279" s="27">
        <f>SUM(D280)</f>
        <v>0</v>
      </c>
      <c r="E279" s="28">
        <f t="shared" ref="E279:BT280" si="745">SUM(E280)</f>
        <v>0</v>
      </c>
      <c r="F279" s="28">
        <f t="shared" si="745"/>
        <v>0</v>
      </c>
      <c r="G279" s="28">
        <f t="shared" si="745"/>
        <v>0</v>
      </c>
      <c r="H279" s="28">
        <f t="shared" si="745"/>
        <v>0</v>
      </c>
      <c r="I279" s="28">
        <f t="shared" si="745"/>
        <v>0</v>
      </c>
      <c r="J279" s="28">
        <f t="shared" si="745"/>
        <v>0</v>
      </c>
      <c r="K279" s="28">
        <f t="shared" si="745"/>
        <v>0</v>
      </c>
      <c r="L279" s="28">
        <f t="shared" si="745"/>
        <v>0</v>
      </c>
      <c r="M279" s="28">
        <f t="shared" si="745"/>
        <v>0</v>
      </c>
      <c r="N279" s="28">
        <f t="shared" si="745"/>
        <v>0</v>
      </c>
      <c r="O279" s="28">
        <f t="shared" si="745"/>
        <v>0</v>
      </c>
      <c r="P279" s="28">
        <f t="shared" si="745"/>
        <v>0</v>
      </c>
      <c r="Q279" s="28">
        <f t="shared" si="745"/>
        <v>0</v>
      </c>
      <c r="R279" s="28">
        <f t="shared" si="745"/>
        <v>0</v>
      </c>
      <c r="S279" s="28">
        <f t="shared" si="745"/>
        <v>0</v>
      </c>
      <c r="T279" s="28">
        <f t="shared" si="745"/>
        <v>0</v>
      </c>
      <c r="U279" s="28">
        <f t="shared" si="745"/>
        <v>0</v>
      </c>
      <c r="V279" s="28">
        <f t="shared" si="745"/>
        <v>0</v>
      </c>
      <c r="W279" s="28">
        <f t="shared" si="745"/>
        <v>0</v>
      </c>
      <c r="X279" s="28">
        <f t="shared" si="745"/>
        <v>0</v>
      </c>
      <c r="Y279" s="28">
        <f t="shared" si="745"/>
        <v>0</v>
      </c>
      <c r="Z279" s="28">
        <f t="shared" si="745"/>
        <v>0</v>
      </c>
      <c r="AA279" s="28">
        <f t="shared" si="745"/>
        <v>0</v>
      </c>
      <c r="AB279" s="28">
        <f t="shared" si="745"/>
        <v>0</v>
      </c>
      <c r="AC279" s="28">
        <f t="shared" si="745"/>
        <v>0</v>
      </c>
      <c r="AD279" s="28">
        <f t="shared" si="745"/>
        <v>0</v>
      </c>
      <c r="AE279" s="28">
        <f t="shared" si="745"/>
        <v>0</v>
      </c>
      <c r="AF279" s="28">
        <f t="shared" si="745"/>
        <v>0</v>
      </c>
      <c r="AG279" s="28">
        <f t="shared" si="745"/>
        <v>0</v>
      </c>
      <c r="AH279" s="28">
        <f t="shared" si="745"/>
        <v>0</v>
      </c>
      <c r="AI279" s="28">
        <f t="shared" si="745"/>
        <v>0</v>
      </c>
      <c r="AJ279" s="28">
        <f t="shared" si="745"/>
        <v>0</v>
      </c>
      <c r="AK279" s="28">
        <f t="shared" si="745"/>
        <v>0</v>
      </c>
      <c r="AL279" s="28">
        <f t="shared" si="745"/>
        <v>0</v>
      </c>
      <c r="AM279" s="28">
        <f t="shared" si="745"/>
        <v>0</v>
      </c>
      <c r="AN279" s="28">
        <f t="shared" si="745"/>
        <v>0</v>
      </c>
      <c r="AO279" s="28">
        <f t="shared" si="745"/>
        <v>0</v>
      </c>
      <c r="AP279" s="28">
        <f t="shared" si="745"/>
        <v>0</v>
      </c>
      <c r="AQ279" s="28">
        <f t="shared" si="745"/>
        <v>0</v>
      </c>
      <c r="AR279" s="28">
        <f t="shared" si="745"/>
        <v>0</v>
      </c>
      <c r="AS279" s="28">
        <f t="shared" si="745"/>
        <v>0</v>
      </c>
      <c r="AT279" s="28">
        <f t="shared" si="745"/>
        <v>0</v>
      </c>
      <c r="AU279" s="28">
        <f t="shared" si="745"/>
        <v>0</v>
      </c>
      <c r="AV279" s="28">
        <f t="shared" si="745"/>
        <v>0</v>
      </c>
      <c r="AW279" s="28">
        <f t="shared" si="745"/>
        <v>0</v>
      </c>
      <c r="AX279" s="28">
        <f t="shared" si="745"/>
        <v>0</v>
      </c>
      <c r="AY279" s="28"/>
      <c r="AZ279" s="28">
        <f t="shared" si="745"/>
        <v>0</v>
      </c>
      <c r="BA279" s="28">
        <f t="shared" si="745"/>
        <v>0</v>
      </c>
      <c r="BB279" s="28">
        <f t="shared" si="745"/>
        <v>0</v>
      </c>
      <c r="BC279" s="28">
        <f t="shared" si="745"/>
        <v>0</v>
      </c>
      <c r="BD279" s="28">
        <f t="shared" si="745"/>
        <v>0</v>
      </c>
      <c r="BE279" s="28">
        <f t="shared" si="745"/>
        <v>0</v>
      </c>
      <c r="BF279" s="28">
        <f t="shared" si="745"/>
        <v>0</v>
      </c>
      <c r="BG279" s="28">
        <f t="shared" si="745"/>
        <v>0</v>
      </c>
      <c r="BH279" s="28">
        <f t="shared" si="745"/>
        <v>0</v>
      </c>
      <c r="BI279" s="28">
        <f t="shared" si="745"/>
        <v>0</v>
      </c>
      <c r="BJ279" s="28">
        <f t="shared" si="745"/>
        <v>0</v>
      </c>
      <c r="BK279" s="28">
        <f t="shared" si="745"/>
        <v>0</v>
      </c>
      <c r="BL279" s="28">
        <f t="shared" si="745"/>
        <v>0</v>
      </c>
      <c r="BM279" s="28">
        <f t="shared" si="745"/>
        <v>0</v>
      </c>
      <c r="BN279" s="28">
        <f t="shared" si="745"/>
        <v>0</v>
      </c>
      <c r="BO279" s="28">
        <f t="shared" si="745"/>
        <v>0</v>
      </c>
      <c r="BP279" s="28">
        <f t="shared" si="745"/>
        <v>0</v>
      </c>
      <c r="BQ279" s="28">
        <f t="shared" si="745"/>
        <v>0</v>
      </c>
      <c r="BR279" s="28">
        <f t="shared" si="745"/>
        <v>0</v>
      </c>
      <c r="BS279" s="28">
        <f t="shared" si="745"/>
        <v>0</v>
      </c>
      <c r="BT279" s="28">
        <f t="shared" si="745"/>
        <v>0</v>
      </c>
      <c r="BU279" s="28">
        <f t="shared" ref="BU279:CV280" si="746">SUM(BU280)</f>
        <v>0</v>
      </c>
      <c r="BV279" s="28">
        <f t="shared" si="746"/>
        <v>0</v>
      </c>
      <c r="BW279" s="28">
        <f t="shared" si="746"/>
        <v>0</v>
      </c>
      <c r="BX279" s="28">
        <f t="shared" si="746"/>
        <v>0</v>
      </c>
      <c r="BY279" s="28">
        <f t="shared" si="746"/>
        <v>0</v>
      </c>
      <c r="BZ279" s="28">
        <f t="shared" si="746"/>
        <v>0</v>
      </c>
      <c r="CA279" s="28">
        <f t="shared" si="746"/>
        <v>0</v>
      </c>
      <c r="CB279" s="28">
        <f t="shared" si="746"/>
        <v>0</v>
      </c>
      <c r="CC279" s="28">
        <f t="shared" si="746"/>
        <v>0</v>
      </c>
      <c r="CD279" s="28">
        <f t="shared" si="746"/>
        <v>0</v>
      </c>
      <c r="CE279" s="28">
        <f t="shared" si="746"/>
        <v>0</v>
      </c>
      <c r="CF279" s="28">
        <f t="shared" si="746"/>
        <v>0</v>
      </c>
      <c r="CG279" s="28">
        <f t="shared" si="746"/>
        <v>0</v>
      </c>
      <c r="CH279" s="28">
        <f t="shared" si="746"/>
        <v>0</v>
      </c>
      <c r="CI279" s="28">
        <f t="shared" si="746"/>
        <v>0</v>
      </c>
      <c r="CJ279" s="28">
        <f t="shared" si="746"/>
        <v>0</v>
      </c>
      <c r="CK279" s="28">
        <f t="shared" si="746"/>
        <v>0</v>
      </c>
      <c r="CL279" s="28">
        <f t="shared" si="746"/>
        <v>0</v>
      </c>
      <c r="CM279" s="28">
        <f t="shared" si="746"/>
        <v>0</v>
      </c>
      <c r="CN279" s="28"/>
      <c r="CO279" s="28">
        <f t="shared" si="746"/>
        <v>0</v>
      </c>
      <c r="CP279" s="75"/>
      <c r="CQ279" s="75"/>
      <c r="CR279" s="75"/>
      <c r="CS279" s="28">
        <f t="shared" si="746"/>
        <v>0</v>
      </c>
      <c r="CT279" s="28">
        <f t="shared" si="746"/>
        <v>0</v>
      </c>
      <c r="CU279" s="28">
        <f t="shared" si="746"/>
        <v>0</v>
      </c>
      <c r="CV279" s="29">
        <f t="shared" si="746"/>
        <v>0</v>
      </c>
    </row>
    <row r="280" spans="1:101" s="57" customFormat="1" ht="31.5" hidden="1" customHeight="1" x14ac:dyDescent="0.3">
      <c r="A280" s="104" t="s">
        <v>300</v>
      </c>
      <c r="B280" s="16" t="s">
        <v>1</v>
      </c>
      <c r="C280" s="17" t="s">
        <v>301</v>
      </c>
      <c r="D280" s="18">
        <f>SUM(D281)</f>
        <v>0</v>
      </c>
      <c r="E280" s="18">
        <f t="shared" si="745"/>
        <v>0</v>
      </c>
      <c r="F280" s="18">
        <f t="shared" si="745"/>
        <v>0</v>
      </c>
      <c r="G280" s="18">
        <f t="shared" si="745"/>
        <v>0</v>
      </c>
      <c r="H280" s="18">
        <f t="shared" si="745"/>
        <v>0</v>
      </c>
      <c r="I280" s="18">
        <f t="shared" si="745"/>
        <v>0</v>
      </c>
      <c r="J280" s="18">
        <f t="shared" si="745"/>
        <v>0</v>
      </c>
      <c r="K280" s="18">
        <f t="shared" si="745"/>
        <v>0</v>
      </c>
      <c r="L280" s="18">
        <f t="shared" si="745"/>
        <v>0</v>
      </c>
      <c r="M280" s="18">
        <f t="shared" si="745"/>
        <v>0</v>
      </c>
      <c r="N280" s="18">
        <f t="shared" si="745"/>
        <v>0</v>
      </c>
      <c r="O280" s="18">
        <f t="shared" si="745"/>
        <v>0</v>
      </c>
      <c r="P280" s="18">
        <f t="shared" si="745"/>
        <v>0</v>
      </c>
      <c r="Q280" s="18">
        <f t="shared" si="745"/>
        <v>0</v>
      </c>
      <c r="R280" s="18">
        <f t="shared" si="745"/>
        <v>0</v>
      </c>
      <c r="S280" s="18">
        <f t="shared" si="745"/>
        <v>0</v>
      </c>
      <c r="T280" s="18">
        <f t="shared" si="745"/>
        <v>0</v>
      </c>
      <c r="U280" s="18">
        <f t="shared" si="745"/>
        <v>0</v>
      </c>
      <c r="V280" s="18">
        <f t="shared" si="745"/>
        <v>0</v>
      </c>
      <c r="W280" s="18">
        <f t="shared" si="745"/>
        <v>0</v>
      </c>
      <c r="X280" s="18">
        <f t="shared" si="745"/>
        <v>0</v>
      </c>
      <c r="Y280" s="18">
        <f t="shared" si="745"/>
        <v>0</v>
      </c>
      <c r="Z280" s="18">
        <f t="shared" si="745"/>
        <v>0</v>
      </c>
      <c r="AA280" s="18">
        <f t="shared" si="745"/>
        <v>0</v>
      </c>
      <c r="AB280" s="18">
        <f t="shared" si="745"/>
        <v>0</v>
      </c>
      <c r="AC280" s="18">
        <f t="shared" si="745"/>
        <v>0</v>
      </c>
      <c r="AD280" s="18">
        <f t="shared" si="745"/>
        <v>0</v>
      </c>
      <c r="AE280" s="18">
        <f t="shared" si="745"/>
        <v>0</v>
      </c>
      <c r="AF280" s="18">
        <f t="shared" si="745"/>
        <v>0</v>
      </c>
      <c r="AG280" s="18">
        <f t="shared" si="745"/>
        <v>0</v>
      </c>
      <c r="AH280" s="18">
        <f t="shared" si="745"/>
        <v>0</v>
      </c>
      <c r="AI280" s="18">
        <f t="shared" si="745"/>
        <v>0</v>
      </c>
      <c r="AJ280" s="18">
        <f t="shared" si="745"/>
        <v>0</v>
      </c>
      <c r="AK280" s="18">
        <f t="shared" si="745"/>
        <v>0</v>
      </c>
      <c r="AL280" s="18">
        <f t="shared" si="745"/>
        <v>0</v>
      </c>
      <c r="AM280" s="18">
        <f t="shared" si="745"/>
        <v>0</v>
      </c>
      <c r="AN280" s="18">
        <f t="shared" si="745"/>
        <v>0</v>
      </c>
      <c r="AO280" s="18">
        <f t="shared" si="745"/>
        <v>0</v>
      </c>
      <c r="AP280" s="18">
        <f t="shared" si="745"/>
        <v>0</v>
      </c>
      <c r="AQ280" s="18">
        <f t="shared" si="745"/>
        <v>0</v>
      </c>
      <c r="AR280" s="18">
        <f t="shared" si="745"/>
        <v>0</v>
      </c>
      <c r="AS280" s="18">
        <f t="shared" si="745"/>
        <v>0</v>
      </c>
      <c r="AT280" s="18">
        <f t="shared" si="745"/>
        <v>0</v>
      </c>
      <c r="AU280" s="18">
        <f t="shared" si="745"/>
        <v>0</v>
      </c>
      <c r="AV280" s="18">
        <f t="shared" si="745"/>
        <v>0</v>
      </c>
      <c r="AW280" s="18">
        <f t="shared" si="745"/>
        <v>0</v>
      </c>
      <c r="AX280" s="18">
        <f t="shared" si="745"/>
        <v>0</v>
      </c>
      <c r="AY280" s="18"/>
      <c r="AZ280" s="18">
        <f t="shared" si="745"/>
        <v>0</v>
      </c>
      <c r="BA280" s="18">
        <f t="shared" si="745"/>
        <v>0</v>
      </c>
      <c r="BB280" s="18">
        <f t="shared" si="745"/>
        <v>0</v>
      </c>
      <c r="BC280" s="18">
        <f t="shared" si="745"/>
        <v>0</v>
      </c>
      <c r="BD280" s="18">
        <f t="shared" si="745"/>
        <v>0</v>
      </c>
      <c r="BE280" s="18">
        <f t="shared" si="745"/>
        <v>0</v>
      </c>
      <c r="BF280" s="18">
        <f t="shared" si="745"/>
        <v>0</v>
      </c>
      <c r="BG280" s="18">
        <f t="shared" si="745"/>
        <v>0</v>
      </c>
      <c r="BH280" s="18">
        <f t="shared" si="745"/>
        <v>0</v>
      </c>
      <c r="BI280" s="18">
        <f t="shared" si="745"/>
        <v>0</v>
      </c>
      <c r="BJ280" s="18">
        <f t="shared" si="745"/>
        <v>0</v>
      </c>
      <c r="BK280" s="18">
        <f t="shared" si="745"/>
        <v>0</v>
      </c>
      <c r="BL280" s="18">
        <f t="shared" si="745"/>
        <v>0</v>
      </c>
      <c r="BM280" s="18">
        <f t="shared" si="745"/>
        <v>0</v>
      </c>
      <c r="BN280" s="18">
        <f t="shared" si="745"/>
        <v>0</v>
      </c>
      <c r="BO280" s="18">
        <f t="shared" si="745"/>
        <v>0</v>
      </c>
      <c r="BP280" s="18">
        <f t="shared" si="745"/>
        <v>0</v>
      </c>
      <c r="BQ280" s="18">
        <f t="shared" si="745"/>
        <v>0</v>
      </c>
      <c r="BR280" s="18">
        <f t="shared" si="745"/>
        <v>0</v>
      </c>
      <c r="BS280" s="18">
        <f t="shared" si="745"/>
        <v>0</v>
      </c>
      <c r="BT280" s="18">
        <f t="shared" si="745"/>
        <v>0</v>
      </c>
      <c r="BU280" s="18">
        <f t="shared" si="746"/>
        <v>0</v>
      </c>
      <c r="BV280" s="18">
        <f t="shared" si="746"/>
        <v>0</v>
      </c>
      <c r="BW280" s="18">
        <f t="shared" si="746"/>
        <v>0</v>
      </c>
      <c r="BX280" s="18">
        <f t="shared" si="746"/>
        <v>0</v>
      </c>
      <c r="BY280" s="18">
        <f t="shared" si="746"/>
        <v>0</v>
      </c>
      <c r="BZ280" s="18">
        <f t="shared" si="746"/>
        <v>0</v>
      </c>
      <c r="CA280" s="18">
        <f t="shared" si="746"/>
        <v>0</v>
      </c>
      <c r="CB280" s="18">
        <f t="shared" si="746"/>
        <v>0</v>
      </c>
      <c r="CC280" s="18">
        <f t="shared" si="746"/>
        <v>0</v>
      </c>
      <c r="CD280" s="18">
        <f t="shared" si="746"/>
        <v>0</v>
      </c>
      <c r="CE280" s="18">
        <f t="shared" si="746"/>
        <v>0</v>
      </c>
      <c r="CF280" s="18">
        <f t="shared" si="746"/>
        <v>0</v>
      </c>
      <c r="CG280" s="18">
        <f t="shared" si="746"/>
        <v>0</v>
      </c>
      <c r="CH280" s="18">
        <f t="shared" si="746"/>
        <v>0</v>
      </c>
      <c r="CI280" s="18">
        <f t="shared" si="746"/>
        <v>0</v>
      </c>
      <c r="CJ280" s="18">
        <f t="shared" si="746"/>
        <v>0</v>
      </c>
      <c r="CK280" s="18">
        <f t="shared" si="746"/>
        <v>0</v>
      </c>
      <c r="CL280" s="18">
        <f t="shared" si="746"/>
        <v>0</v>
      </c>
      <c r="CM280" s="18">
        <f t="shared" si="746"/>
        <v>0</v>
      </c>
      <c r="CN280" s="18"/>
      <c r="CO280" s="18">
        <f t="shared" si="746"/>
        <v>0</v>
      </c>
      <c r="CP280" s="74"/>
      <c r="CQ280" s="74"/>
      <c r="CR280" s="74"/>
      <c r="CS280" s="18">
        <f t="shared" si="746"/>
        <v>0</v>
      </c>
      <c r="CT280" s="18">
        <f t="shared" si="746"/>
        <v>0</v>
      </c>
      <c r="CU280" s="18">
        <f t="shared" si="746"/>
        <v>0</v>
      </c>
      <c r="CV280" s="46">
        <f t="shared" si="746"/>
        <v>0</v>
      </c>
    </row>
    <row r="281" spans="1:101" s="57" customFormat="1" ht="15.6" hidden="1" x14ac:dyDescent="0.3">
      <c r="A281" s="105" t="s">
        <v>1</v>
      </c>
      <c r="B281" s="21" t="s">
        <v>77</v>
      </c>
      <c r="C281" s="22" t="s">
        <v>301</v>
      </c>
      <c r="D281" s="18">
        <f>SUM(E281+BZ281+CS281)</f>
        <v>0</v>
      </c>
      <c r="E281" s="19">
        <f>SUM(F281+BA281)</f>
        <v>0</v>
      </c>
      <c r="F281" s="19">
        <f>SUM(G281+H281+I281+P281+S281+T281+U281+AE281+AD281)</f>
        <v>0</v>
      </c>
      <c r="G281" s="19">
        <v>0</v>
      </c>
      <c r="H281" s="19">
        <v>0</v>
      </c>
      <c r="I281" s="19">
        <f t="shared" si="584"/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f t="shared" si="585"/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f t="shared" ref="U281" si="747">SUM(V281:AC281)</f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f>SUM(AF281:AZ281)</f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/>
      <c r="AZ281" s="19">
        <v>0</v>
      </c>
      <c r="BA281" s="19">
        <f>SUM(BB281+BF281+BI281+BK281+BN281)</f>
        <v>0</v>
      </c>
      <c r="BB281" s="19">
        <f>SUM(BC281:BE281)</f>
        <v>0</v>
      </c>
      <c r="BC281" s="19">
        <v>0</v>
      </c>
      <c r="BD281" s="19">
        <v>0</v>
      </c>
      <c r="BE281" s="19">
        <v>0</v>
      </c>
      <c r="BF281" s="19">
        <f>SUM(BH281:BH281)</f>
        <v>0</v>
      </c>
      <c r="BG281" s="19">
        <v>0</v>
      </c>
      <c r="BH281" s="19">
        <v>0</v>
      </c>
      <c r="BI281" s="19">
        <v>0</v>
      </c>
      <c r="BJ281" s="19">
        <v>0</v>
      </c>
      <c r="BK281" s="19">
        <f t="shared" si="587"/>
        <v>0</v>
      </c>
      <c r="BL281" s="19">
        <v>0</v>
      </c>
      <c r="BM281" s="19">
        <v>0</v>
      </c>
      <c r="BN281" s="19">
        <f>SUM(BO281:BY281)</f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0</v>
      </c>
      <c r="BU281" s="19">
        <v>0</v>
      </c>
      <c r="BV281" s="19">
        <v>0</v>
      </c>
      <c r="BW281" s="19">
        <v>0</v>
      </c>
      <c r="BX281" s="19">
        <v>0</v>
      </c>
      <c r="BY281" s="19">
        <v>0</v>
      </c>
      <c r="BZ281" s="19">
        <f>SUM(CA281+CO281)</f>
        <v>0</v>
      </c>
      <c r="CA281" s="19">
        <f>SUM(CB281+CE281+CK281)</f>
        <v>0</v>
      </c>
      <c r="CB281" s="19">
        <f t="shared" si="588"/>
        <v>0</v>
      </c>
      <c r="CC281" s="19">
        <v>0</v>
      </c>
      <c r="CD281" s="19">
        <v>0</v>
      </c>
      <c r="CE281" s="19">
        <f>SUM(CF281:CJ281)</f>
        <v>0</v>
      </c>
      <c r="CF281" s="19">
        <v>0</v>
      </c>
      <c r="CG281" s="19">
        <v>0</v>
      </c>
      <c r="CH281" s="19">
        <v>0</v>
      </c>
      <c r="CI281" s="19">
        <v>0</v>
      </c>
      <c r="CJ281" s="19">
        <v>0</v>
      </c>
      <c r="CK281" s="19">
        <f>SUM(CL281:CN281)</f>
        <v>0</v>
      </c>
      <c r="CL281" s="19">
        <v>0</v>
      </c>
      <c r="CM281" s="19">
        <v>0</v>
      </c>
      <c r="CN281" s="19"/>
      <c r="CO281" s="19">
        <v>0</v>
      </c>
      <c r="CP281" s="75"/>
      <c r="CQ281" s="75"/>
      <c r="CR281" s="75"/>
      <c r="CS281" s="19">
        <f t="shared" si="589"/>
        <v>0</v>
      </c>
      <c r="CT281" s="19">
        <f t="shared" si="590"/>
        <v>0</v>
      </c>
      <c r="CU281" s="19">
        <v>0</v>
      </c>
      <c r="CV281" s="20"/>
      <c r="CW281" s="52"/>
    </row>
    <row r="282" spans="1:101" s="52" customFormat="1" ht="15.6" x14ac:dyDescent="0.3">
      <c r="A282" s="106" t="s">
        <v>302</v>
      </c>
      <c r="B282" s="25" t="s">
        <v>1</v>
      </c>
      <c r="C282" s="26" t="s">
        <v>303</v>
      </c>
      <c r="D282" s="27">
        <f t="shared" ref="D282:AX282" si="748">SUM(D295+D306+D297+D300+D302+D304+D308+D283)</f>
        <v>485713502</v>
      </c>
      <c r="E282" s="27">
        <f t="shared" si="748"/>
        <v>317114784</v>
      </c>
      <c r="F282" s="27">
        <f t="shared" si="748"/>
        <v>35548908</v>
      </c>
      <c r="G282" s="27">
        <f t="shared" si="748"/>
        <v>0</v>
      </c>
      <c r="H282" s="27">
        <f t="shared" si="748"/>
        <v>0</v>
      </c>
      <c r="I282" s="27">
        <f t="shared" si="748"/>
        <v>0</v>
      </c>
      <c r="J282" s="27">
        <f t="shared" si="748"/>
        <v>0</v>
      </c>
      <c r="K282" s="27">
        <f t="shared" si="748"/>
        <v>0</v>
      </c>
      <c r="L282" s="27">
        <f t="shared" si="748"/>
        <v>0</v>
      </c>
      <c r="M282" s="27">
        <f t="shared" si="748"/>
        <v>0</v>
      </c>
      <c r="N282" s="27">
        <f t="shared" si="748"/>
        <v>0</v>
      </c>
      <c r="O282" s="27">
        <f t="shared" si="748"/>
        <v>0</v>
      </c>
      <c r="P282" s="27">
        <f t="shared" si="748"/>
        <v>0</v>
      </c>
      <c r="Q282" s="27">
        <f t="shared" si="748"/>
        <v>0</v>
      </c>
      <c r="R282" s="27">
        <f t="shared" si="748"/>
        <v>0</v>
      </c>
      <c r="S282" s="27">
        <f t="shared" si="748"/>
        <v>0</v>
      </c>
      <c r="T282" s="27">
        <f t="shared" si="748"/>
        <v>0</v>
      </c>
      <c r="U282" s="27">
        <f t="shared" si="748"/>
        <v>0</v>
      </c>
      <c r="V282" s="27">
        <f t="shared" si="748"/>
        <v>0</v>
      </c>
      <c r="W282" s="27">
        <f t="shared" si="748"/>
        <v>0</v>
      </c>
      <c r="X282" s="27">
        <f t="shared" si="748"/>
        <v>0</v>
      </c>
      <c r="Y282" s="27">
        <f t="shared" si="748"/>
        <v>0</v>
      </c>
      <c r="Z282" s="27">
        <f t="shared" si="748"/>
        <v>0</v>
      </c>
      <c r="AA282" s="27">
        <f t="shared" si="748"/>
        <v>0</v>
      </c>
      <c r="AB282" s="27">
        <f t="shared" si="748"/>
        <v>0</v>
      </c>
      <c r="AC282" s="27">
        <f t="shared" si="748"/>
        <v>0</v>
      </c>
      <c r="AD282" s="27">
        <f t="shared" si="748"/>
        <v>0</v>
      </c>
      <c r="AE282" s="27">
        <f t="shared" si="748"/>
        <v>35548908</v>
      </c>
      <c r="AF282" s="27">
        <f t="shared" si="748"/>
        <v>0</v>
      </c>
      <c r="AG282" s="27">
        <f t="shared" si="748"/>
        <v>0</v>
      </c>
      <c r="AH282" s="27">
        <f t="shared" si="748"/>
        <v>0</v>
      </c>
      <c r="AI282" s="27">
        <f t="shared" si="748"/>
        <v>0</v>
      </c>
      <c r="AJ282" s="27">
        <f t="shared" si="748"/>
        <v>0</v>
      </c>
      <c r="AK282" s="27">
        <f t="shared" si="748"/>
        <v>0</v>
      </c>
      <c r="AL282" s="27">
        <f t="shared" si="748"/>
        <v>0</v>
      </c>
      <c r="AM282" s="27">
        <f t="shared" si="748"/>
        <v>0</v>
      </c>
      <c r="AN282" s="27">
        <f t="shared" si="748"/>
        <v>0</v>
      </c>
      <c r="AO282" s="27">
        <f t="shared" si="748"/>
        <v>0</v>
      </c>
      <c r="AP282" s="27">
        <f t="shared" si="748"/>
        <v>0</v>
      </c>
      <c r="AQ282" s="27">
        <f t="shared" si="748"/>
        <v>0</v>
      </c>
      <c r="AR282" s="27">
        <f t="shared" si="748"/>
        <v>0</v>
      </c>
      <c r="AS282" s="27">
        <f t="shared" si="748"/>
        <v>0</v>
      </c>
      <c r="AT282" s="27">
        <f t="shared" si="748"/>
        <v>0</v>
      </c>
      <c r="AU282" s="27">
        <f t="shared" si="748"/>
        <v>0</v>
      </c>
      <c r="AV282" s="27">
        <f t="shared" si="748"/>
        <v>0</v>
      </c>
      <c r="AW282" s="27">
        <f t="shared" si="748"/>
        <v>0</v>
      </c>
      <c r="AX282" s="27">
        <f t="shared" si="748"/>
        <v>0</v>
      </c>
      <c r="AY282" s="27"/>
      <c r="AZ282" s="27">
        <f t="shared" ref="AZ282:CE282" si="749">SUM(AZ295+AZ306+AZ297+AZ300+AZ302+AZ304+AZ308+AZ283)</f>
        <v>35548908</v>
      </c>
      <c r="BA282" s="27">
        <f t="shared" si="749"/>
        <v>281565876</v>
      </c>
      <c r="BB282" s="27">
        <f t="shared" si="749"/>
        <v>46206656</v>
      </c>
      <c r="BC282" s="27">
        <f t="shared" si="749"/>
        <v>46206656</v>
      </c>
      <c r="BD282" s="27">
        <f t="shared" si="749"/>
        <v>0</v>
      </c>
      <c r="BE282" s="27">
        <f t="shared" si="749"/>
        <v>0</v>
      </c>
      <c r="BF282" s="27">
        <f t="shared" si="749"/>
        <v>29331374</v>
      </c>
      <c r="BG282" s="27">
        <f t="shared" si="749"/>
        <v>21759075</v>
      </c>
      <c r="BH282" s="27">
        <f t="shared" si="749"/>
        <v>7572299</v>
      </c>
      <c r="BI282" s="27">
        <f t="shared" si="749"/>
        <v>174266519</v>
      </c>
      <c r="BJ282" s="27">
        <f t="shared" si="749"/>
        <v>0</v>
      </c>
      <c r="BK282" s="27">
        <f t="shared" si="749"/>
        <v>0</v>
      </c>
      <c r="BL282" s="27">
        <f t="shared" si="749"/>
        <v>0</v>
      </c>
      <c r="BM282" s="27">
        <f t="shared" si="749"/>
        <v>0</v>
      </c>
      <c r="BN282" s="27">
        <f t="shared" si="749"/>
        <v>31761327</v>
      </c>
      <c r="BO282" s="27">
        <f t="shared" si="749"/>
        <v>0</v>
      </c>
      <c r="BP282" s="27">
        <f t="shared" si="749"/>
        <v>0</v>
      </c>
      <c r="BQ282" s="27">
        <f t="shared" si="749"/>
        <v>0</v>
      </c>
      <c r="BR282" s="27">
        <f t="shared" si="749"/>
        <v>0</v>
      </c>
      <c r="BS282" s="27">
        <f t="shared" si="749"/>
        <v>0</v>
      </c>
      <c r="BT282" s="27">
        <f t="shared" si="749"/>
        <v>0</v>
      </c>
      <c r="BU282" s="27">
        <f t="shared" si="749"/>
        <v>0</v>
      </c>
      <c r="BV282" s="27">
        <f t="shared" si="749"/>
        <v>0</v>
      </c>
      <c r="BW282" s="27">
        <f t="shared" si="749"/>
        <v>0</v>
      </c>
      <c r="BX282" s="27">
        <f t="shared" si="749"/>
        <v>0</v>
      </c>
      <c r="BY282" s="27">
        <f t="shared" si="749"/>
        <v>31761327</v>
      </c>
      <c r="BZ282" s="27">
        <f t="shared" si="749"/>
        <v>168598718</v>
      </c>
      <c r="CA282" s="27">
        <f t="shared" si="749"/>
        <v>165914220</v>
      </c>
      <c r="CB282" s="27">
        <f t="shared" si="749"/>
        <v>0</v>
      </c>
      <c r="CC282" s="27">
        <f t="shared" si="749"/>
        <v>0</v>
      </c>
      <c r="CD282" s="27">
        <f t="shared" si="749"/>
        <v>0</v>
      </c>
      <c r="CE282" s="27">
        <f t="shared" si="749"/>
        <v>92573346</v>
      </c>
      <c r="CF282" s="27">
        <f t="shared" ref="CF282:CV282" si="750">SUM(CF295+CF306+CF297+CF300+CF302+CF304+CF308+CF283)</f>
        <v>0</v>
      </c>
      <c r="CG282" s="27">
        <f t="shared" si="750"/>
        <v>84482563</v>
      </c>
      <c r="CH282" s="27">
        <f t="shared" si="750"/>
        <v>2424997</v>
      </c>
      <c r="CI282" s="27">
        <f t="shared" si="750"/>
        <v>4810080</v>
      </c>
      <c r="CJ282" s="27">
        <f t="shared" si="750"/>
        <v>855706</v>
      </c>
      <c r="CK282" s="27">
        <f t="shared" si="750"/>
        <v>73340874</v>
      </c>
      <c r="CL282" s="27">
        <f t="shared" si="750"/>
        <v>59644529</v>
      </c>
      <c r="CM282" s="27">
        <f t="shared" si="750"/>
        <v>13696345</v>
      </c>
      <c r="CN282" s="27">
        <f t="shared" si="750"/>
        <v>0</v>
      </c>
      <c r="CO282" s="27">
        <f t="shared" si="750"/>
        <v>2684498</v>
      </c>
      <c r="CP282" s="27">
        <f t="shared" si="750"/>
        <v>0</v>
      </c>
      <c r="CQ282" s="27">
        <f t="shared" si="750"/>
        <v>0</v>
      </c>
      <c r="CR282" s="27">
        <f t="shared" si="750"/>
        <v>0</v>
      </c>
      <c r="CS282" s="27">
        <f t="shared" si="750"/>
        <v>0</v>
      </c>
      <c r="CT282" s="27">
        <f t="shared" si="750"/>
        <v>0</v>
      </c>
      <c r="CU282" s="27">
        <f t="shared" si="750"/>
        <v>0</v>
      </c>
      <c r="CV282" s="60">
        <f t="shared" si="750"/>
        <v>0</v>
      </c>
      <c r="CW282" s="57"/>
    </row>
    <row r="283" spans="1:101" s="52" customFormat="1" ht="15.6" x14ac:dyDescent="0.3">
      <c r="A283" s="104" t="s">
        <v>304</v>
      </c>
      <c r="B283" s="16" t="s">
        <v>1</v>
      </c>
      <c r="C283" s="30" t="s">
        <v>305</v>
      </c>
      <c r="D283" s="18">
        <f>SUM(D284:D294)</f>
        <v>196025594</v>
      </c>
      <c r="E283" s="18">
        <f t="shared" ref="E283:BP283" si="751">SUM(E284:E294)</f>
        <v>196025594</v>
      </c>
      <c r="F283" s="18">
        <f t="shared" si="751"/>
        <v>0</v>
      </c>
      <c r="G283" s="18">
        <f t="shared" si="751"/>
        <v>0</v>
      </c>
      <c r="H283" s="18">
        <f t="shared" si="751"/>
        <v>0</v>
      </c>
      <c r="I283" s="18">
        <f t="shared" si="751"/>
        <v>0</v>
      </c>
      <c r="J283" s="18">
        <f t="shared" si="751"/>
        <v>0</v>
      </c>
      <c r="K283" s="18">
        <f t="shared" si="751"/>
        <v>0</v>
      </c>
      <c r="L283" s="18">
        <f t="shared" si="751"/>
        <v>0</v>
      </c>
      <c r="M283" s="18">
        <f t="shared" si="751"/>
        <v>0</v>
      </c>
      <c r="N283" s="18">
        <f t="shared" si="751"/>
        <v>0</v>
      </c>
      <c r="O283" s="18">
        <f t="shared" si="751"/>
        <v>0</v>
      </c>
      <c r="P283" s="18">
        <f t="shared" si="751"/>
        <v>0</v>
      </c>
      <c r="Q283" s="18">
        <f t="shared" si="751"/>
        <v>0</v>
      </c>
      <c r="R283" s="18">
        <f t="shared" si="751"/>
        <v>0</v>
      </c>
      <c r="S283" s="18">
        <f t="shared" si="751"/>
        <v>0</v>
      </c>
      <c r="T283" s="18">
        <f t="shared" si="751"/>
        <v>0</v>
      </c>
      <c r="U283" s="18">
        <f t="shared" si="751"/>
        <v>0</v>
      </c>
      <c r="V283" s="18">
        <f t="shared" si="751"/>
        <v>0</v>
      </c>
      <c r="W283" s="18">
        <f t="shared" si="751"/>
        <v>0</v>
      </c>
      <c r="X283" s="18">
        <f t="shared" si="751"/>
        <v>0</v>
      </c>
      <c r="Y283" s="18">
        <f t="shared" si="751"/>
        <v>0</v>
      </c>
      <c r="Z283" s="18">
        <f t="shared" si="751"/>
        <v>0</v>
      </c>
      <c r="AA283" s="18">
        <f t="shared" si="751"/>
        <v>0</v>
      </c>
      <c r="AB283" s="18">
        <f t="shared" si="751"/>
        <v>0</v>
      </c>
      <c r="AC283" s="18">
        <f t="shared" si="751"/>
        <v>0</v>
      </c>
      <c r="AD283" s="18">
        <f t="shared" si="751"/>
        <v>0</v>
      </c>
      <c r="AE283" s="18">
        <f t="shared" si="751"/>
        <v>0</v>
      </c>
      <c r="AF283" s="18">
        <f t="shared" si="751"/>
        <v>0</v>
      </c>
      <c r="AG283" s="18">
        <f t="shared" si="751"/>
        <v>0</v>
      </c>
      <c r="AH283" s="18">
        <f t="shared" si="751"/>
        <v>0</v>
      </c>
      <c r="AI283" s="18">
        <f t="shared" si="751"/>
        <v>0</v>
      </c>
      <c r="AJ283" s="18">
        <f t="shared" si="751"/>
        <v>0</v>
      </c>
      <c r="AK283" s="18">
        <f t="shared" si="751"/>
        <v>0</v>
      </c>
      <c r="AL283" s="18">
        <f t="shared" si="751"/>
        <v>0</v>
      </c>
      <c r="AM283" s="18">
        <f t="shared" si="751"/>
        <v>0</v>
      </c>
      <c r="AN283" s="18">
        <f t="shared" si="751"/>
        <v>0</v>
      </c>
      <c r="AO283" s="18">
        <f t="shared" si="751"/>
        <v>0</v>
      </c>
      <c r="AP283" s="18">
        <f t="shared" si="751"/>
        <v>0</v>
      </c>
      <c r="AQ283" s="18">
        <f t="shared" si="751"/>
        <v>0</v>
      </c>
      <c r="AR283" s="18">
        <f t="shared" si="751"/>
        <v>0</v>
      </c>
      <c r="AS283" s="18">
        <f t="shared" si="751"/>
        <v>0</v>
      </c>
      <c r="AT283" s="18">
        <f t="shared" si="751"/>
        <v>0</v>
      </c>
      <c r="AU283" s="18">
        <f t="shared" si="751"/>
        <v>0</v>
      </c>
      <c r="AV283" s="18">
        <f t="shared" si="751"/>
        <v>0</v>
      </c>
      <c r="AW283" s="18">
        <f t="shared" si="751"/>
        <v>0</v>
      </c>
      <c r="AX283" s="18">
        <f t="shared" si="751"/>
        <v>0</v>
      </c>
      <c r="AY283" s="18">
        <f t="shared" si="751"/>
        <v>0</v>
      </c>
      <c r="AZ283" s="18">
        <f t="shared" si="751"/>
        <v>0</v>
      </c>
      <c r="BA283" s="18">
        <f t="shared" si="751"/>
        <v>196025594</v>
      </c>
      <c r="BB283" s="18">
        <f t="shared" si="751"/>
        <v>0</v>
      </c>
      <c r="BC283" s="18">
        <f t="shared" si="751"/>
        <v>0</v>
      </c>
      <c r="BD283" s="18">
        <f t="shared" si="751"/>
        <v>0</v>
      </c>
      <c r="BE283" s="18">
        <f t="shared" si="751"/>
        <v>0</v>
      </c>
      <c r="BF283" s="18">
        <f t="shared" si="751"/>
        <v>21759075</v>
      </c>
      <c r="BG283" s="18">
        <f t="shared" si="751"/>
        <v>21759075</v>
      </c>
      <c r="BH283" s="18">
        <f t="shared" si="751"/>
        <v>0</v>
      </c>
      <c r="BI283" s="18">
        <f t="shared" si="751"/>
        <v>174266519</v>
      </c>
      <c r="BJ283" s="18">
        <f t="shared" si="751"/>
        <v>0</v>
      </c>
      <c r="BK283" s="18">
        <f t="shared" si="751"/>
        <v>0</v>
      </c>
      <c r="BL283" s="18">
        <f t="shared" si="751"/>
        <v>0</v>
      </c>
      <c r="BM283" s="18">
        <f t="shared" si="751"/>
        <v>0</v>
      </c>
      <c r="BN283" s="18">
        <f t="shared" si="751"/>
        <v>0</v>
      </c>
      <c r="BO283" s="18">
        <f t="shared" si="751"/>
        <v>0</v>
      </c>
      <c r="BP283" s="18">
        <f t="shared" si="751"/>
        <v>0</v>
      </c>
      <c r="BQ283" s="18">
        <f t="shared" ref="BQ283:CO283" si="752">SUM(BQ284:BQ294)</f>
        <v>0</v>
      </c>
      <c r="BR283" s="18">
        <f t="shared" si="752"/>
        <v>0</v>
      </c>
      <c r="BS283" s="18">
        <f t="shared" si="752"/>
        <v>0</v>
      </c>
      <c r="BT283" s="18">
        <f t="shared" si="752"/>
        <v>0</v>
      </c>
      <c r="BU283" s="18">
        <f t="shared" si="752"/>
        <v>0</v>
      </c>
      <c r="BV283" s="18">
        <f t="shared" si="752"/>
        <v>0</v>
      </c>
      <c r="BW283" s="18">
        <f t="shared" si="752"/>
        <v>0</v>
      </c>
      <c r="BX283" s="18">
        <f t="shared" si="752"/>
        <v>0</v>
      </c>
      <c r="BY283" s="18">
        <f t="shared" si="752"/>
        <v>0</v>
      </c>
      <c r="BZ283" s="18">
        <f t="shared" si="752"/>
        <v>0</v>
      </c>
      <c r="CA283" s="18">
        <f t="shared" si="752"/>
        <v>0</v>
      </c>
      <c r="CB283" s="18">
        <f t="shared" si="752"/>
        <v>0</v>
      </c>
      <c r="CC283" s="18">
        <f t="shared" si="752"/>
        <v>0</v>
      </c>
      <c r="CD283" s="18">
        <f t="shared" si="752"/>
        <v>0</v>
      </c>
      <c r="CE283" s="18">
        <f t="shared" si="752"/>
        <v>0</v>
      </c>
      <c r="CF283" s="18">
        <f t="shared" si="752"/>
        <v>0</v>
      </c>
      <c r="CG283" s="18">
        <f t="shared" si="752"/>
        <v>0</v>
      </c>
      <c r="CH283" s="18">
        <f t="shared" si="752"/>
        <v>0</v>
      </c>
      <c r="CI283" s="18">
        <f t="shared" si="752"/>
        <v>0</v>
      </c>
      <c r="CJ283" s="18">
        <f t="shared" si="752"/>
        <v>0</v>
      </c>
      <c r="CK283" s="18">
        <f t="shared" si="752"/>
        <v>0</v>
      </c>
      <c r="CL283" s="18">
        <f t="shared" si="752"/>
        <v>0</v>
      </c>
      <c r="CM283" s="18">
        <f t="shared" si="752"/>
        <v>0</v>
      </c>
      <c r="CN283" s="18">
        <f t="shared" si="752"/>
        <v>0</v>
      </c>
      <c r="CO283" s="18">
        <f t="shared" si="752"/>
        <v>0</v>
      </c>
      <c r="CP283" s="74"/>
      <c r="CQ283" s="74"/>
      <c r="CR283" s="74"/>
      <c r="CS283" s="18">
        <f t="shared" ref="CS283:CV283" si="753">SUM(CS284:CS293)</f>
        <v>0</v>
      </c>
      <c r="CT283" s="18">
        <f t="shared" si="753"/>
        <v>0</v>
      </c>
      <c r="CU283" s="18">
        <f t="shared" si="753"/>
        <v>0</v>
      </c>
      <c r="CV283" s="46">
        <f t="shared" si="753"/>
        <v>0</v>
      </c>
      <c r="CW283" s="57"/>
    </row>
    <row r="284" spans="1:101" s="52" customFormat="1" ht="31.2" x14ac:dyDescent="0.3">
      <c r="A284" s="108"/>
      <c r="B284" s="42" t="s">
        <v>306</v>
      </c>
      <c r="C284" s="43" t="s">
        <v>463</v>
      </c>
      <c r="D284" s="39">
        <f t="shared" ref="D284:D294" si="754">SUM(E284+BZ284+CS284)</f>
        <v>0</v>
      </c>
      <c r="E284" s="39">
        <f>SUM(F284+BA284)</f>
        <v>0</v>
      </c>
      <c r="F284" s="39">
        <f t="shared" ref="F284:F292" si="755">SUM(G284+H284+I284+P284+S284+T284+U284+AE284+AD284)</f>
        <v>0</v>
      </c>
      <c r="G284" s="39">
        <v>0</v>
      </c>
      <c r="H284" s="39">
        <v>0</v>
      </c>
      <c r="I284" s="39">
        <f t="shared" ref="I284" si="756">SUM(J284:O284)</f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39">
        <f t="shared" ref="P284:P290" si="757">SUM(Q284:R284)</f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f t="shared" ref="U284:U290" si="758">SUM(V284:AC284)</f>
        <v>0</v>
      </c>
      <c r="V284" s="39">
        <v>0</v>
      </c>
      <c r="W284" s="39">
        <v>0</v>
      </c>
      <c r="X284" s="39">
        <v>0</v>
      </c>
      <c r="Y284" s="39">
        <v>0</v>
      </c>
      <c r="Z284" s="39">
        <v>0</v>
      </c>
      <c r="AA284" s="39">
        <v>0</v>
      </c>
      <c r="AB284" s="39">
        <v>0</v>
      </c>
      <c r="AC284" s="39">
        <v>0</v>
      </c>
      <c r="AD284" s="39">
        <v>0</v>
      </c>
      <c r="AE284" s="39">
        <f>SUM(AF284:AZ284)</f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0</v>
      </c>
      <c r="AL284" s="39">
        <v>0</v>
      </c>
      <c r="AM284" s="39">
        <v>0</v>
      </c>
      <c r="AN284" s="39">
        <v>0</v>
      </c>
      <c r="AO284" s="39">
        <v>0</v>
      </c>
      <c r="AP284" s="39">
        <v>0</v>
      </c>
      <c r="AQ284" s="39">
        <v>0</v>
      </c>
      <c r="AR284" s="39">
        <v>0</v>
      </c>
      <c r="AS284" s="39">
        <v>0</v>
      </c>
      <c r="AT284" s="39">
        <v>0</v>
      </c>
      <c r="AU284" s="39">
        <v>0</v>
      </c>
      <c r="AV284" s="39">
        <v>0</v>
      </c>
      <c r="AW284" s="39">
        <v>0</v>
      </c>
      <c r="AX284" s="39">
        <v>0</v>
      </c>
      <c r="AY284" s="39">
        <v>0</v>
      </c>
      <c r="AZ284" s="35">
        <f>4518769-4518769</f>
        <v>0</v>
      </c>
      <c r="BA284" s="39">
        <f>SUM(BB284+BF284+BI284+BK284+BN284)</f>
        <v>0</v>
      </c>
      <c r="BB284" s="39">
        <f t="shared" ref="BB284:BB292" si="759">SUM(BC284:BE284)</f>
        <v>0</v>
      </c>
      <c r="BC284" s="39">
        <v>0</v>
      </c>
      <c r="BD284" s="39">
        <v>0</v>
      </c>
      <c r="BE284" s="39">
        <v>0</v>
      </c>
      <c r="BF284" s="39">
        <f>SUM(BG284:BH284)</f>
        <v>0</v>
      </c>
      <c r="BG284" s="39"/>
      <c r="BH284" s="39">
        <v>0</v>
      </c>
      <c r="BI284" s="35">
        <v>0</v>
      </c>
      <c r="BJ284" s="39">
        <v>0</v>
      </c>
      <c r="BK284" s="39">
        <f t="shared" ref="BK284:BK290" si="760">SUM(BL284)</f>
        <v>0</v>
      </c>
      <c r="BL284" s="39">
        <v>0</v>
      </c>
      <c r="BM284" s="39">
        <v>0</v>
      </c>
      <c r="BN284" s="39">
        <f t="shared" ref="BN284:BN292" si="761">SUM(BO284:BY284)</f>
        <v>0</v>
      </c>
      <c r="BO284" s="39">
        <v>0</v>
      </c>
      <c r="BP284" s="39">
        <v>0</v>
      </c>
      <c r="BQ284" s="39">
        <v>0</v>
      </c>
      <c r="BR284" s="39">
        <v>0</v>
      </c>
      <c r="BS284" s="39">
        <v>0</v>
      </c>
      <c r="BT284" s="39">
        <v>0</v>
      </c>
      <c r="BU284" s="39">
        <v>0</v>
      </c>
      <c r="BV284" s="39">
        <v>0</v>
      </c>
      <c r="BW284" s="39">
        <v>0</v>
      </c>
      <c r="BX284" s="39">
        <v>0</v>
      </c>
      <c r="BY284" s="39">
        <v>0</v>
      </c>
      <c r="BZ284" s="39">
        <f t="shared" ref="BZ284:BZ296" si="762">SUM(CA284+CO284)</f>
        <v>0</v>
      </c>
      <c r="CA284" s="39">
        <f>SUM(CB284+CE284+CK284)</f>
        <v>0</v>
      </c>
      <c r="CB284" s="39">
        <f t="shared" ref="CB284" si="763">SUM(CC284:CD284)</f>
        <v>0</v>
      </c>
      <c r="CC284" s="39">
        <v>0</v>
      </c>
      <c r="CD284" s="39">
        <v>0</v>
      </c>
      <c r="CE284" s="19">
        <f>SUM(CF284:CJ284)</f>
        <v>0</v>
      </c>
      <c r="CF284" s="39">
        <v>0</v>
      </c>
      <c r="CG284" s="39">
        <v>0</v>
      </c>
      <c r="CH284" s="39">
        <v>0</v>
      </c>
      <c r="CI284" s="39">
        <v>0</v>
      </c>
      <c r="CJ284" s="39">
        <v>0</v>
      </c>
      <c r="CK284" s="39">
        <f t="shared" ref="CK284:CK294" si="764">SUM(CL284:CN284)</f>
        <v>0</v>
      </c>
      <c r="CL284" s="39">
        <v>0</v>
      </c>
      <c r="CM284" s="39">
        <v>0</v>
      </c>
      <c r="CN284" s="39"/>
      <c r="CO284" s="39">
        <v>0</v>
      </c>
      <c r="CP284" s="75"/>
      <c r="CQ284" s="75"/>
      <c r="CR284" s="75"/>
      <c r="CS284" s="39">
        <f t="shared" ref="CS284:CS290" si="765">SUM(CT284)</f>
        <v>0</v>
      </c>
      <c r="CT284" s="39">
        <f t="shared" ref="CT284:CT290" si="766">SUM(CU284:CV284)</f>
        <v>0</v>
      </c>
      <c r="CU284" s="39">
        <v>0</v>
      </c>
      <c r="CV284" s="41">
        <v>0</v>
      </c>
    </row>
    <row r="285" spans="1:101" s="52" customFormat="1" ht="15.6" x14ac:dyDescent="0.3">
      <c r="A285" s="108" t="s">
        <v>1</v>
      </c>
      <c r="B285" s="42" t="s">
        <v>306</v>
      </c>
      <c r="C285" s="43" t="s">
        <v>617</v>
      </c>
      <c r="D285" s="39">
        <f t="shared" si="754"/>
        <v>2002069</v>
      </c>
      <c r="E285" s="39">
        <f t="shared" ref="E285:E290" si="767">SUM(F285+BA285)</f>
        <v>2002069</v>
      </c>
      <c r="F285" s="39">
        <f t="shared" ref="F285:F290" si="768">SUM(G285+H285+I285+P285+S285+T285+U285+AE285+AD285)</f>
        <v>0</v>
      </c>
      <c r="G285" s="39"/>
      <c r="H285" s="39"/>
      <c r="I285" s="39">
        <f t="shared" ref="I285:I290" si="769">SUM(J285:O285)</f>
        <v>0</v>
      </c>
      <c r="J285" s="39">
        <v>0</v>
      </c>
      <c r="K285" s="39">
        <v>0</v>
      </c>
      <c r="L285" s="39">
        <v>0</v>
      </c>
      <c r="M285" s="39">
        <v>0</v>
      </c>
      <c r="N285" s="39"/>
      <c r="O285" s="39"/>
      <c r="P285" s="39">
        <f t="shared" si="757"/>
        <v>0</v>
      </c>
      <c r="Q285" s="39">
        <v>0</v>
      </c>
      <c r="R285" s="39"/>
      <c r="S285" s="39">
        <v>0</v>
      </c>
      <c r="T285" s="39"/>
      <c r="U285" s="39">
        <f t="shared" si="758"/>
        <v>0</v>
      </c>
      <c r="V285" s="39">
        <v>0</v>
      </c>
      <c r="W285" s="39"/>
      <c r="X285" s="39"/>
      <c r="Y285" s="39"/>
      <c r="Z285" s="39">
        <v>0</v>
      </c>
      <c r="AA285" s="39">
        <v>0</v>
      </c>
      <c r="AB285" s="39">
        <v>0</v>
      </c>
      <c r="AC285" s="39">
        <v>0</v>
      </c>
      <c r="AD285" s="39">
        <v>0</v>
      </c>
      <c r="AE285" s="39">
        <f t="shared" ref="AE285:AE290" si="770">SUM(AF285:AZ285)</f>
        <v>0</v>
      </c>
      <c r="AF285" s="39">
        <v>0</v>
      </c>
      <c r="AG285" s="39">
        <v>0</v>
      </c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39">
        <v>0</v>
      </c>
      <c r="AO285" s="39">
        <v>0</v>
      </c>
      <c r="AP285" s="39">
        <v>0</v>
      </c>
      <c r="AQ285" s="39">
        <v>0</v>
      </c>
      <c r="AR285" s="39">
        <v>0</v>
      </c>
      <c r="AS285" s="39">
        <v>0</v>
      </c>
      <c r="AT285" s="39">
        <v>0</v>
      </c>
      <c r="AU285" s="39">
        <v>0</v>
      </c>
      <c r="AV285" s="39">
        <v>0</v>
      </c>
      <c r="AW285" s="39">
        <v>0</v>
      </c>
      <c r="AX285" s="39">
        <v>0</v>
      </c>
      <c r="AY285" s="39">
        <v>0</v>
      </c>
      <c r="AZ285" s="39">
        <v>0</v>
      </c>
      <c r="BA285" s="39">
        <f t="shared" ref="BA285:BA290" si="771">SUM(BB285+BF285+BI285+BK285+BN285)</f>
        <v>2002069</v>
      </c>
      <c r="BB285" s="39">
        <f t="shared" ref="BB285:BB290" si="772">SUM(BC285:BE285)</f>
        <v>0</v>
      </c>
      <c r="BC285" s="39">
        <v>0</v>
      </c>
      <c r="BD285" s="39">
        <v>0</v>
      </c>
      <c r="BE285" s="39">
        <v>0</v>
      </c>
      <c r="BF285" s="39">
        <f t="shared" ref="BF285:BF290" si="773">SUM(BH285:BH285)</f>
        <v>0</v>
      </c>
      <c r="BG285" s="39">
        <v>0</v>
      </c>
      <c r="BH285" s="39">
        <v>0</v>
      </c>
      <c r="BI285" s="35">
        <f>0+2002069</f>
        <v>2002069</v>
      </c>
      <c r="BJ285" s="39">
        <v>0</v>
      </c>
      <c r="BK285" s="39">
        <f t="shared" si="760"/>
        <v>0</v>
      </c>
      <c r="BL285" s="39">
        <v>0</v>
      </c>
      <c r="BM285" s="39">
        <v>0</v>
      </c>
      <c r="BN285" s="39">
        <f t="shared" ref="BN285:BN290" si="774">SUM(BO285:BY285)</f>
        <v>0</v>
      </c>
      <c r="BO285" s="39">
        <v>0</v>
      </c>
      <c r="BP285" s="39">
        <v>0</v>
      </c>
      <c r="BQ285" s="39">
        <v>0</v>
      </c>
      <c r="BR285" s="39">
        <v>0</v>
      </c>
      <c r="BS285" s="39">
        <v>0</v>
      </c>
      <c r="BT285" s="39">
        <v>0</v>
      </c>
      <c r="BU285" s="39">
        <v>0</v>
      </c>
      <c r="BV285" s="39">
        <v>0</v>
      </c>
      <c r="BW285" s="39">
        <v>0</v>
      </c>
      <c r="BX285" s="39"/>
      <c r="BY285" s="39">
        <v>0</v>
      </c>
      <c r="BZ285" s="39">
        <f t="shared" si="762"/>
        <v>0</v>
      </c>
      <c r="CA285" s="39">
        <f t="shared" ref="CA285:CA290" si="775">SUM(CB285+CE285+CK285)</f>
        <v>0</v>
      </c>
      <c r="CB285" s="39">
        <f t="shared" ref="CB285:CB290" si="776">SUM(CC285:CD285)</f>
        <v>0</v>
      </c>
      <c r="CC285" s="39">
        <v>0</v>
      </c>
      <c r="CD285" s="39"/>
      <c r="CE285" s="19">
        <f t="shared" ref="CE285:CE290" si="777">SUM(CF285:CJ285)</f>
        <v>0</v>
      </c>
      <c r="CF285" s="39">
        <v>0</v>
      </c>
      <c r="CG285" s="39">
        <v>0</v>
      </c>
      <c r="CH285" s="39">
        <v>0</v>
      </c>
      <c r="CI285" s="39">
        <v>0</v>
      </c>
      <c r="CJ285" s="39">
        <v>0</v>
      </c>
      <c r="CK285" s="39">
        <f t="shared" si="764"/>
        <v>0</v>
      </c>
      <c r="CL285" s="39">
        <v>0</v>
      </c>
      <c r="CM285" s="39">
        <v>0</v>
      </c>
      <c r="CN285" s="39"/>
      <c r="CO285" s="39">
        <v>0</v>
      </c>
      <c r="CP285" s="75"/>
      <c r="CQ285" s="75"/>
      <c r="CR285" s="75"/>
      <c r="CS285" s="39">
        <f t="shared" si="765"/>
        <v>0</v>
      </c>
      <c r="CT285" s="39">
        <f t="shared" si="766"/>
        <v>0</v>
      </c>
      <c r="CU285" s="39">
        <v>0</v>
      </c>
      <c r="CV285" s="41">
        <v>0</v>
      </c>
    </row>
    <row r="286" spans="1:101" s="52" customFormat="1" ht="31.2" x14ac:dyDescent="0.3">
      <c r="A286" s="108" t="s">
        <v>1</v>
      </c>
      <c r="B286" s="42" t="s">
        <v>306</v>
      </c>
      <c r="C286" s="43" t="s">
        <v>618</v>
      </c>
      <c r="D286" s="39">
        <f t="shared" si="754"/>
        <v>3232409</v>
      </c>
      <c r="E286" s="39">
        <f t="shared" si="767"/>
        <v>3232409</v>
      </c>
      <c r="F286" s="39">
        <f t="shared" si="768"/>
        <v>0</v>
      </c>
      <c r="G286" s="39"/>
      <c r="H286" s="39"/>
      <c r="I286" s="39">
        <f t="shared" si="769"/>
        <v>0</v>
      </c>
      <c r="J286" s="39">
        <v>0</v>
      </c>
      <c r="K286" s="39">
        <v>0</v>
      </c>
      <c r="L286" s="39">
        <v>0</v>
      </c>
      <c r="M286" s="39">
        <v>0</v>
      </c>
      <c r="N286" s="39"/>
      <c r="O286" s="39"/>
      <c r="P286" s="39">
        <f t="shared" si="757"/>
        <v>0</v>
      </c>
      <c r="Q286" s="39">
        <v>0</v>
      </c>
      <c r="R286" s="39"/>
      <c r="S286" s="39">
        <v>0</v>
      </c>
      <c r="T286" s="39"/>
      <c r="U286" s="39">
        <f t="shared" si="758"/>
        <v>0</v>
      </c>
      <c r="V286" s="39">
        <v>0</v>
      </c>
      <c r="W286" s="39"/>
      <c r="X286" s="39"/>
      <c r="Y286" s="39"/>
      <c r="Z286" s="39">
        <v>0</v>
      </c>
      <c r="AA286" s="39">
        <v>0</v>
      </c>
      <c r="AB286" s="39">
        <v>0</v>
      </c>
      <c r="AC286" s="39">
        <v>0</v>
      </c>
      <c r="AD286" s="39">
        <v>0</v>
      </c>
      <c r="AE286" s="39">
        <f t="shared" si="770"/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39">
        <v>0</v>
      </c>
      <c r="AQ286" s="39">
        <v>0</v>
      </c>
      <c r="AR286" s="39">
        <v>0</v>
      </c>
      <c r="AS286" s="39">
        <v>0</v>
      </c>
      <c r="AT286" s="39">
        <v>0</v>
      </c>
      <c r="AU286" s="39">
        <v>0</v>
      </c>
      <c r="AV286" s="39">
        <v>0</v>
      </c>
      <c r="AW286" s="39">
        <v>0</v>
      </c>
      <c r="AX286" s="39">
        <v>0</v>
      </c>
      <c r="AY286" s="39">
        <v>0</v>
      </c>
      <c r="AZ286" s="39">
        <v>0</v>
      </c>
      <c r="BA286" s="39">
        <f t="shared" si="771"/>
        <v>3232409</v>
      </c>
      <c r="BB286" s="39">
        <f t="shared" si="772"/>
        <v>0</v>
      </c>
      <c r="BC286" s="39">
        <v>0</v>
      </c>
      <c r="BD286" s="39">
        <v>0</v>
      </c>
      <c r="BE286" s="39">
        <v>0</v>
      </c>
      <c r="BF286" s="39">
        <f t="shared" si="773"/>
        <v>0</v>
      </c>
      <c r="BG286" s="39">
        <v>0</v>
      </c>
      <c r="BH286" s="39">
        <v>0</v>
      </c>
      <c r="BI286" s="35">
        <f>0+3232409</f>
        <v>3232409</v>
      </c>
      <c r="BJ286" s="39">
        <v>0</v>
      </c>
      <c r="BK286" s="39">
        <f t="shared" si="760"/>
        <v>0</v>
      </c>
      <c r="BL286" s="39">
        <v>0</v>
      </c>
      <c r="BM286" s="39">
        <v>0</v>
      </c>
      <c r="BN286" s="39">
        <f t="shared" si="774"/>
        <v>0</v>
      </c>
      <c r="BO286" s="39">
        <v>0</v>
      </c>
      <c r="BP286" s="39">
        <v>0</v>
      </c>
      <c r="BQ286" s="39">
        <v>0</v>
      </c>
      <c r="BR286" s="39">
        <v>0</v>
      </c>
      <c r="BS286" s="39">
        <v>0</v>
      </c>
      <c r="BT286" s="39">
        <v>0</v>
      </c>
      <c r="BU286" s="39">
        <v>0</v>
      </c>
      <c r="BV286" s="39">
        <v>0</v>
      </c>
      <c r="BW286" s="39">
        <v>0</v>
      </c>
      <c r="BX286" s="39"/>
      <c r="BY286" s="39">
        <v>0</v>
      </c>
      <c r="BZ286" s="39">
        <f t="shared" si="762"/>
        <v>0</v>
      </c>
      <c r="CA286" s="39">
        <f t="shared" si="775"/>
        <v>0</v>
      </c>
      <c r="CB286" s="39">
        <f t="shared" si="776"/>
        <v>0</v>
      </c>
      <c r="CC286" s="39">
        <v>0</v>
      </c>
      <c r="CD286" s="39"/>
      <c r="CE286" s="19">
        <f t="shared" si="777"/>
        <v>0</v>
      </c>
      <c r="CF286" s="39">
        <v>0</v>
      </c>
      <c r="CG286" s="39">
        <v>0</v>
      </c>
      <c r="CH286" s="39">
        <v>0</v>
      </c>
      <c r="CI286" s="39">
        <v>0</v>
      </c>
      <c r="CJ286" s="39">
        <v>0</v>
      </c>
      <c r="CK286" s="39">
        <f t="shared" si="764"/>
        <v>0</v>
      </c>
      <c r="CL286" s="39">
        <v>0</v>
      </c>
      <c r="CM286" s="39">
        <v>0</v>
      </c>
      <c r="CN286" s="39"/>
      <c r="CO286" s="39">
        <v>0</v>
      </c>
      <c r="CP286" s="75"/>
      <c r="CQ286" s="75"/>
      <c r="CR286" s="75"/>
      <c r="CS286" s="39">
        <f t="shared" si="765"/>
        <v>0</v>
      </c>
      <c r="CT286" s="39">
        <f t="shared" si="766"/>
        <v>0</v>
      </c>
      <c r="CU286" s="39">
        <v>0</v>
      </c>
      <c r="CV286" s="41">
        <v>0</v>
      </c>
    </row>
    <row r="287" spans="1:101" s="52" customFormat="1" ht="15.6" x14ac:dyDescent="0.3">
      <c r="A287" s="108" t="s">
        <v>1</v>
      </c>
      <c r="B287" s="42" t="s">
        <v>306</v>
      </c>
      <c r="C287" s="43" t="s">
        <v>606</v>
      </c>
      <c r="D287" s="39">
        <f t="shared" si="754"/>
        <v>6214376</v>
      </c>
      <c r="E287" s="39">
        <f t="shared" si="767"/>
        <v>6214376</v>
      </c>
      <c r="F287" s="39">
        <f t="shared" si="768"/>
        <v>0</v>
      </c>
      <c r="G287" s="39"/>
      <c r="H287" s="39"/>
      <c r="I287" s="39">
        <f t="shared" si="769"/>
        <v>0</v>
      </c>
      <c r="J287" s="39">
        <v>0</v>
      </c>
      <c r="K287" s="39">
        <v>0</v>
      </c>
      <c r="L287" s="39">
        <v>0</v>
      </c>
      <c r="M287" s="39">
        <v>0</v>
      </c>
      <c r="N287" s="39"/>
      <c r="O287" s="39"/>
      <c r="P287" s="39">
        <f t="shared" si="757"/>
        <v>0</v>
      </c>
      <c r="Q287" s="39">
        <v>0</v>
      </c>
      <c r="R287" s="39"/>
      <c r="S287" s="39">
        <v>0</v>
      </c>
      <c r="T287" s="39"/>
      <c r="U287" s="39">
        <f t="shared" si="758"/>
        <v>0</v>
      </c>
      <c r="V287" s="39">
        <v>0</v>
      </c>
      <c r="W287" s="39"/>
      <c r="X287" s="39"/>
      <c r="Y287" s="39"/>
      <c r="Z287" s="39">
        <v>0</v>
      </c>
      <c r="AA287" s="39">
        <v>0</v>
      </c>
      <c r="AB287" s="39">
        <v>0</v>
      </c>
      <c r="AC287" s="39">
        <v>0</v>
      </c>
      <c r="AD287" s="39">
        <v>0</v>
      </c>
      <c r="AE287" s="39">
        <f t="shared" si="770"/>
        <v>0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0</v>
      </c>
      <c r="AL287" s="39">
        <v>0</v>
      </c>
      <c r="AM287" s="39">
        <v>0</v>
      </c>
      <c r="AN287" s="39">
        <v>0</v>
      </c>
      <c r="AO287" s="39">
        <v>0</v>
      </c>
      <c r="AP287" s="39">
        <v>0</v>
      </c>
      <c r="AQ287" s="39">
        <v>0</v>
      </c>
      <c r="AR287" s="39">
        <v>0</v>
      </c>
      <c r="AS287" s="39">
        <v>0</v>
      </c>
      <c r="AT287" s="39">
        <v>0</v>
      </c>
      <c r="AU287" s="39">
        <v>0</v>
      </c>
      <c r="AV287" s="39">
        <v>0</v>
      </c>
      <c r="AW287" s="39">
        <v>0</v>
      </c>
      <c r="AX287" s="39">
        <v>0</v>
      </c>
      <c r="AY287" s="39">
        <v>0</v>
      </c>
      <c r="AZ287" s="39">
        <v>0</v>
      </c>
      <c r="BA287" s="39">
        <f t="shared" si="771"/>
        <v>6214376</v>
      </c>
      <c r="BB287" s="39">
        <f t="shared" si="772"/>
        <v>0</v>
      </c>
      <c r="BC287" s="39">
        <v>0</v>
      </c>
      <c r="BD287" s="39">
        <v>0</v>
      </c>
      <c r="BE287" s="39">
        <v>0</v>
      </c>
      <c r="BF287" s="39">
        <f t="shared" si="773"/>
        <v>0</v>
      </c>
      <c r="BG287" s="39">
        <v>0</v>
      </c>
      <c r="BH287" s="39">
        <v>0</v>
      </c>
      <c r="BI287" s="35">
        <f>0+6214376</f>
        <v>6214376</v>
      </c>
      <c r="BJ287" s="39">
        <v>0</v>
      </c>
      <c r="BK287" s="39">
        <f t="shared" si="760"/>
        <v>0</v>
      </c>
      <c r="BL287" s="39">
        <v>0</v>
      </c>
      <c r="BM287" s="39">
        <v>0</v>
      </c>
      <c r="BN287" s="39">
        <f t="shared" si="774"/>
        <v>0</v>
      </c>
      <c r="BO287" s="39">
        <v>0</v>
      </c>
      <c r="BP287" s="39">
        <v>0</v>
      </c>
      <c r="BQ287" s="39">
        <v>0</v>
      </c>
      <c r="BR287" s="39">
        <v>0</v>
      </c>
      <c r="BS287" s="39">
        <v>0</v>
      </c>
      <c r="BT287" s="39">
        <v>0</v>
      </c>
      <c r="BU287" s="39">
        <v>0</v>
      </c>
      <c r="BV287" s="39">
        <v>0</v>
      </c>
      <c r="BW287" s="39">
        <v>0</v>
      </c>
      <c r="BX287" s="39"/>
      <c r="BY287" s="39">
        <v>0</v>
      </c>
      <c r="BZ287" s="39">
        <f t="shared" si="762"/>
        <v>0</v>
      </c>
      <c r="CA287" s="39">
        <f t="shared" si="775"/>
        <v>0</v>
      </c>
      <c r="CB287" s="39">
        <f t="shared" si="776"/>
        <v>0</v>
      </c>
      <c r="CC287" s="39">
        <v>0</v>
      </c>
      <c r="CD287" s="39"/>
      <c r="CE287" s="19">
        <f t="shared" si="777"/>
        <v>0</v>
      </c>
      <c r="CF287" s="39">
        <v>0</v>
      </c>
      <c r="CG287" s="39">
        <v>0</v>
      </c>
      <c r="CH287" s="39">
        <v>0</v>
      </c>
      <c r="CI287" s="39">
        <v>0</v>
      </c>
      <c r="CJ287" s="39">
        <v>0</v>
      </c>
      <c r="CK287" s="39">
        <f t="shared" si="764"/>
        <v>0</v>
      </c>
      <c r="CL287" s="39">
        <v>0</v>
      </c>
      <c r="CM287" s="39">
        <v>0</v>
      </c>
      <c r="CN287" s="39"/>
      <c r="CO287" s="39">
        <v>0</v>
      </c>
      <c r="CP287" s="75"/>
      <c r="CQ287" s="75"/>
      <c r="CR287" s="75"/>
      <c r="CS287" s="39">
        <f t="shared" si="765"/>
        <v>0</v>
      </c>
      <c r="CT287" s="39">
        <f t="shared" si="766"/>
        <v>0</v>
      </c>
      <c r="CU287" s="39">
        <v>0</v>
      </c>
      <c r="CV287" s="41">
        <v>0</v>
      </c>
    </row>
    <row r="288" spans="1:101" s="52" customFormat="1" ht="31.2" x14ac:dyDescent="0.3">
      <c r="A288" s="108" t="s">
        <v>1</v>
      </c>
      <c r="B288" s="42" t="s">
        <v>306</v>
      </c>
      <c r="C288" s="43" t="s">
        <v>619</v>
      </c>
      <c r="D288" s="39">
        <f t="shared" si="754"/>
        <v>861250</v>
      </c>
      <c r="E288" s="39">
        <f t="shared" si="767"/>
        <v>861250</v>
      </c>
      <c r="F288" s="39">
        <f t="shared" si="768"/>
        <v>0</v>
      </c>
      <c r="G288" s="39"/>
      <c r="H288" s="39"/>
      <c r="I288" s="39">
        <f t="shared" si="769"/>
        <v>0</v>
      </c>
      <c r="J288" s="39">
        <v>0</v>
      </c>
      <c r="K288" s="39">
        <v>0</v>
      </c>
      <c r="L288" s="39">
        <v>0</v>
      </c>
      <c r="M288" s="39">
        <v>0</v>
      </c>
      <c r="N288" s="39"/>
      <c r="O288" s="39"/>
      <c r="P288" s="39">
        <f t="shared" si="757"/>
        <v>0</v>
      </c>
      <c r="Q288" s="39">
        <v>0</v>
      </c>
      <c r="R288" s="39"/>
      <c r="S288" s="39">
        <v>0</v>
      </c>
      <c r="T288" s="39"/>
      <c r="U288" s="39">
        <f t="shared" si="758"/>
        <v>0</v>
      </c>
      <c r="V288" s="39">
        <v>0</v>
      </c>
      <c r="W288" s="39"/>
      <c r="X288" s="39"/>
      <c r="Y288" s="39"/>
      <c r="Z288" s="39">
        <v>0</v>
      </c>
      <c r="AA288" s="39">
        <v>0</v>
      </c>
      <c r="AB288" s="39">
        <v>0</v>
      </c>
      <c r="AC288" s="39">
        <v>0</v>
      </c>
      <c r="AD288" s="39">
        <v>0</v>
      </c>
      <c r="AE288" s="39">
        <f t="shared" si="770"/>
        <v>0</v>
      </c>
      <c r="AF288" s="39">
        <v>0</v>
      </c>
      <c r="AG288" s="39">
        <v>0</v>
      </c>
      <c r="AH288" s="39">
        <v>0</v>
      </c>
      <c r="AI288" s="39">
        <v>0</v>
      </c>
      <c r="AJ288" s="39">
        <v>0</v>
      </c>
      <c r="AK288" s="39">
        <v>0</v>
      </c>
      <c r="AL288" s="39">
        <v>0</v>
      </c>
      <c r="AM288" s="39">
        <v>0</v>
      </c>
      <c r="AN288" s="39">
        <v>0</v>
      </c>
      <c r="AO288" s="39">
        <v>0</v>
      </c>
      <c r="AP288" s="39">
        <v>0</v>
      </c>
      <c r="AQ288" s="39">
        <v>0</v>
      </c>
      <c r="AR288" s="39">
        <v>0</v>
      </c>
      <c r="AS288" s="39">
        <v>0</v>
      </c>
      <c r="AT288" s="39">
        <v>0</v>
      </c>
      <c r="AU288" s="39">
        <v>0</v>
      </c>
      <c r="AV288" s="39">
        <v>0</v>
      </c>
      <c r="AW288" s="39">
        <v>0</v>
      </c>
      <c r="AX288" s="39">
        <v>0</v>
      </c>
      <c r="AY288" s="39">
        <v>0</v>
      </c>
      <c r="AZ288" s="39">
        <v>0</v>
      </c>
      <c r="BA288" s="39">
        <f t="shared" si="771"/>
        <v>861250</v>
      </c>
      <c r="BB288" s="39">
        <f t="shared" si="772"/>
        <v>0</v>
      </c>
      <c r="BC288" s="39">
        <v>0</v>
      </c>
      <c r="BD288" s="39">
        <v>0</v>
      </c>
      <c r="BE288" s="39">
        <v>0</v>
      </c>
      <c r="BF288" s="39">
        <f t="shared" si="773"/>
        <v>0</v>
      </c>
      <c r="BG288" s="39">
        <v>0</v>
      </c>
      <c r="BH288" s="39">
        <v>0</v>
      </c>
      <c r="BI288" s="35">
        <f>0+861250</f>
        <v>861250</v>
      </c>
      <c r="BJ288" s="39">
        <v>0</v>
      </c>
      <c r="BK288" s="39">
        <f t="shared" si="760"/>
        <v>0</v>
      </c>
      <c r="BL288" s="39">
        <v>0</v>
      </c>
      <c r="BM288" s="39">
        <v>0</v>
      </c>
      <c r="BN288" s="39">
        <f t="shared" si="774"/>
        <v>0</v>
      </c>
      <c r="BO288" s="39">
        <v>0</v>
      </c>
      <c r="BP288" s="39">
        <v>0</v>
      </c>
      <c r="BQ288" s="39">
        <v>0</v>
      </c>
      <c r="BR288" s="39">
        <v>0</v>
      </c>
      <c r="BS288" s="39">
        <v>0</v>
      </c>
      <c r="BT288" s="39">
        <v>0</v>
      </c>
      <c r="BU288" s="39">
        <v>0</v>
      </c>
      <c r="BV288" s="39">
        <v>0</v>
      </c>
      <c r="BW288" s="39">
        <v>0</v>
      </c>
      <c r="BX288" s="39"/>
      <c r="BY288" s="39">
        <v>0</v>
      </c>
      <c r="BZ288" s="39">
        <f t="shared" si="762"/>
        <v>0</v>
      </c>
      <c r="CA288" s="39">
        <f t="shared" si="775"/>
        <v>0</v>
      </c>
      <c r="CB288" s="39">
        <f t="shared" si="776"/>
        <v>0</v>
      </c>
      <c r="CC288" s="39">
        <v>0</v>
      </c>
      <c r="CD288" s="39"/>
      <c r="CE288" s="19">
        <f t="shared" si="777"/>
        <v>0</v>
      </c>
      <c r="CF288" s="39">
        <v>0</v>
      </c>
      <c r="CG288" s="39">
        <v>0</v>
      </c>
      <c r="CH288" s="39">
        <v>0</v>
      </c>
      <c r="CI288" s="39">
        <v>0</v>
      </c>
      <c r="CJ288" s="39">
        <v>0</v>
      </c>
      <c r="CK288" s="39">
        <f t="shared" si="764"/>
        <v>0</v>
      </c>
      <c r="CL288" s="39">
        <v>0</v>
      </c>
      <c r="CM288" s="39">
        <v>0</v>
      </c>
      <c r="CN288" s="39"/>
      <c r="CO288" s="39">
        <v>0</v>
      </c>
      <c r="CP288" s="75"/>
      <c r="CQ288" s="75"/>
      <c r="CR288" s="75"/>
      <c r="CS288" s="39">
        <f t="shared" si="765"/>
        <v>0</v>
      </c>
      <c r="CT288" s="39">
        <f t="shared" si="766"/>
        <v>0</v>
      </c>
      <c r="CU288" s="39">
        <v>0</v>
      </c>
      <c r="CV288" s="41">
        <v>0</v>
      </c>
    </row>
    <row r="289" spans="1:101" s="52" customFormat="1" ht="31.2" x14ac:dyDescent="0.3">
      <c r="A289" s="108" t="s">
        <v>1</v>
      </c>
      <c r="B289" s="42" t="s">
        <v>306</v>
      </c>
      <c r="C289" s="43" t="s">
        <v>607</v>
      </c>
      <c r="D289" s="39">
        <f t="shared" si="754"/>
        <v>361772</v>
      </c>
      <c r="E289" s="39">
        <f t="shared" si="767"/>
        <v>361772</v>
      </c>
      <c r="F289" s="39">
        <f t="shared" si="768"/>
        <v>0</v>
      </c>
      <c r="G289" s="39"/>
      <c r="H289" s="39"/>
      <c r="I289" s="39">
        <f t="shared" si="769"/>
        <v>0</v>
      </c>
      <c r="J289" s="39">
        <v>0</v>
      </c>
      <c r="K289" s="39">
        <v>0</v>
      </c>
      <c r="L289" s="39">
        <v>0</v>
      </c>
      <c r="M289" s="39">
        <v>0</v>
      </c>
      <c r="N289" s="39"/>
      <c r="O289" s="39"/>
      <c r="P289" s="39">
        <f t="shared" si="757"/>
        <v>0</v>
      </c>
      <c r="Q289" s="39">
        <v>0</v>
      </c>
      <c r="R289" s="39"/>
      <c r="S289" s="39">
        <v>0</v>
      </c>
      <c r="T289" s="39"/>
      <c r="U289" s="39">
        <f t="shared" si="758"/>
        <v>0</v>
      </c>
      <c r="V289" s="39">
        <v>0</v>
      </c>
      <c r="W289" s="39"/>
      <c r="X289" s="39"/>
      <c r="Y289" s="39"/>
      <c r="Z289" s="39">
        <v>0</v>
      </c>
      <c r="AA289" s="39">
        <v>0</v>
      </c>
      <c r="AB289" s="39">
        <v>0</v>
      </c>
      <c r="AC289" s="39">
        <v>0</v>
      </c>
      <c r="AD289" s="39">
        <v>0</v>
      </c>
      <c r="AE289" s="39">
        <f t="shared" si="770"/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0</v>
      </c>
      <c r="AK289" s="39">
        <v>0</v>
      </c>
      <c r="AL289" s="39">
        <v>0</v>
      </c>
      <c r="AM289" s="39">
        <v>0</v>
      </c>
      <c r="AN289" s="39">
        <v>0</v>
      </c>
      <c r="AO289" s="39">
        <v>0</v>
      </c>
      <c r="AP289" s="39">
        <v>0</v>
      </c>
      <c r="AQ289" s="39">
        <v>0</v>
      </c>
      <c r="AR289" s="39">
        <v>0</v>
      </c>
      <c r="AS289" s="39">
        <v>0</v>
      </c>
      <c r="AT289" s="39">
        <v>0</v>
      </c>
      <c r="AU289" s="39">
        <v>0</v>
      </c>
      <c r="AV289" s="39">
        <v>0</v>
      </c>
      <c r="AW289" s="39">
        <v>0</v>
      </c>
      <c r="AX289" s="39">
        <v>0</v>
      </c>
      <c r="AY289" s="39">
        <v>0</v>
      </c>
      <c r="AZ289" s="39">
        <v>0</v>
      </c>
      <c r="BA289" s="39">
        <f t="shared" si="771"/>
        <v>361772</v>
      </c>
      <c r="BB289" s="39">
        <f t="shared" si="772"/>
        <v>0</v>
      </c>
      <c r="BC289" s="39">
        <v>0</v>
      </c>
      <c r="BD289" s="39">
        <v>0</v>
      </c>
      <c r="BE289" s="39">
        <v>0</v>
      </c>
      <c r="BF289" s="39">
        <f t="shared" si="773"/>
        <v>0</v>
      </c>
      <c r="BG289" s="39">
        <v>0</v>
      </c>
      <c r="BH289" s="39">
        <v>0</v>
      </c>
      <c r="BI289" s="35">
        <f>0+361772</f>
        <v>361772</v>
      </c>
      <c r="BJ289" s="39">
        <v>0</v>
      </c>
      <c r="BK289" s="39">
        <f t="shared" si="760"/>
        <v>0</v>
      </c>
      <c r="BL289" s="39">
        <v>0</v>
      </c>
      <c r="BM289" s="39">
        <v>0</v>
      </c>
      <c r="BN289" s="39">
        <f t="shared" si="774"/>
        <v>0</v>
      </c>
      <c r="BO289" s="39">
        <v>0</v>
      </c>
      <c r="BP289" s="39">
        <v>0</v>
      </c>
      <c r="BQ289" s="39">
        <v>0</v>
      </c>
      <c r="BR289" s="39">
        <v>0</v>
      </c>
      <c r="BS289" s="39">
        <v>0</v>
      </c>
      <c r="BT289" s="39">
        <v>0</v>
      </c>
      <c r="BU289" s="39">
        <v>0</v>
      </c>
      <c r="BV289" s="39">
        <v>0</v>
      </c>
      <c r="BW289" s="39">
        <v>0</v>
      </c>
      <c r="BX289" s="39"/>
      <c r="BY289" s="39">
        <v>0</v>
      </c>
      <c r="BZ289" s="39">
        <f t="shared" si="762"/>
        <v>0</v>
      </c>
      <c r="CA289" s="39">
        <f t="shared" si="775"/>
        <v>0</v>
      </c>
      <c r="CB289" s="39">
        <f t="shared" si="776"/>
        <v>0</v>
      </c>
      <c r="CC289" s="39">
        <v>0</v>
      </c>
      <c r="CD289" s="39"/>
      <c r="CE289" s="19">
        <f t="shared" si="777"/>
        <v>0</v>
      </c>
      <c r="CF289" s="39">
        <v>0</v>
      </c>
      <c r="CG289" s="39">
        <v>0</v>
      </c>
      <c r="CH289" s="39">
        <v>0</v>
      </c>
      <c r="CI289" s="39">
        <v>0</v>
      </c>
      <c r="CJ289" s="39">
        <v>0</v>
      </c>
      <c r="CK289" s="39">
        <f t="shared" si="764"/>
        <v>0</v>
      </c>
      <c r="CL289" s="39">
        <v>0</v>
      </c>
      <c r="CM289" s="39">
        <v>0</v>
      </c>
      <c r="CN289" s="39"/>
      <c r="CO289" s="39">
        <v>0</v>
      </c>
      <c r="CP289" s="75"/>
      <c r="CQ289" s="75"/>
      <c r="CR289" s="75"/>
      <c r="CS289" s="39">
        <f t="shared" si="765"/>
        <v>0</v>
      </c>
      <c r="CT289" s="39">
        <f t="shared" si="766"/>
        <v>0</v>
      </c>
      <c r="CU289" s="39">
        <v>0</v>
      </c>
      <c r="CV289" s="41">
        <v>0</v>
      </c>
    </row>
    <row r="290" spans="1:101" s="52" customFormat="1" ht="31.2" x14ac:dyDescent="0.3">
      <c r="A290" s="108" t="s">
        <v>1</v>
      </c>
      <c r="B290" s="42" t="s">
        <v>306</v>
      </c>
      <c r="C290" s="43" t="s">
        <v>620</v>
      </c>
      <c r="D290" s="39">
        <f t="shared" si="754"/>
        <v>1138777</v>
      </c>
      <c r="E290" s="39">
        <f t="shared" si="767"/>
        <v>1138777</v>
      </c>
      <c r="F290" s="39">
        <f t="shared" si="768"/>
        <v>0</v>
      </c>
      <c r="G290" s="39"/>
      <c r="H290" s="39"/>
      <c r="I290" s="39">
        <f t="shared" si="769"/>
        <v>0</v>
      </c>
      <c r="J290" s="39">
        <v>0</v>
      </c>
      <c r="K290" s="39">
        <v>0</v>
      </c>
      <c r="L290" s="39">
        <v>0</v>
      </c>
      <c r="M290" s="39">
        <v>0</v>
      </c>
      <c r="N290" s="39"/>
      <c r="O290" s="39"/>
      <c r="P290" s="39">
        <f t="shared" si="757"/>
        <v>0</v>
      </c>
      <c r="Q290" s="39">
        <v>0</v>
      </c>
      <c r="R290" s="39"/>
      <c r="S290" s="39">
        <v>0</v>
      </c>
      <c r="T290" s="39"/>
      <c r="U290" s="39">
        <f t="shared" si="758"/>
        <v>0</v>
      </c>
      <c r="V290" s="39">
        <v>0</v>
      </c>
      <c r="W290" s="39"/>
      <c r="X290" s="39"/>
      <c r="Y290" s="39"/>
      <c r="Z290" s="39">
        <v>0</v>
      </c>
      <c r="AA290" s="39">
        <v>0</v>
      </c>
      <c r="AB290" s="39">
        <v>0</v>
      </c>
      <c r="AC290" s="39">
        <v>0</v>
      </c>
      <c r="AD290" s="39">
        <v>0</v>
      </c>
      <c r="AE290" s="39">
        <f t="shared" si="770"/>
        <v>0</v>
      </c>
      <c r="AF290" s="39">
        <v>0</v>
      </c>
      <c r="AG290" s="39">
        <v>0</v>
      </c>
      <c r="AH290" s="39">
        <v>0</v>
      </c>
      <c r="AI290" s="39">
        <v>0</v>
      </c>
      <c r="AJ290" s="39">
        <v>0</v>
      </c>
      <c r="AK290" s="39">
        <v>0</v>
      </c>
      <c r="AL290" s="39">
        <v>0</v>
      </c>
      <c r="AM290" s="39">
        <v>0</v>
      </c>
      <c r="AN290" s="39">
        <v>0</v>
      </c>
      <c r="AO290" s="39">
        <v>0</v>
      </c>
      <c r="AP290" s="39">
        <v>0</v>
      </c>
      <c r="AQ290" s="39">
        <v>0</v>
      </c>
      <c r="AR290" s="39">
        <v>0</v>
      </c>
      <c r="AS290" s="39">
        <v>0</v>
      </c>
      <c r="AT290" s="39">
        <v>0</v>
      </c>
      <c r="AU290" s="39">
        <v>0</v>
      </c>
      <c r="AV290" s="39">
        <v>0</v>
      </c>
      <c r="AW290" s="39">
        <v>0</v>
      </c>
      <c r="AX290" s="39">
        <v>0</v>
      </c>
      <c r="AY290" s="39">
        <v>0</v>
      </c>
      <c r="AZ290" s="39">
        <v>0</v>
      </c>
      <c r="BA290" s="39">
        <f t="shared" si="771"/>
        <v>1138777</v>
      </c>
      <c r="BB290" s="39">
        <f t="shared" si="772"/>
        <v>0</v>
      </c>
      <c r="BC290" s="39">
        <v>0</v>
      </c>
      <c r="BD290" s="39">
        <v>0</v>
      </c>
      <c r="BE290" s="39">
        <v>0</v>
      </c>
      <c r="BF290" s="39">
        <f t="shared" si="773"/>
        <v>0</v>
      </c>
      <c r="BG290" s="39">
        <v>0</v>
      </c>
      <c r="BH290" s="39">
        <v>0</v>
      </c>
      <c r="BI290" s="35">
        <f>0+1138777</f>
        <v>1138777</v>
      </c>
      <c r="BJ290" s="39">
        <v>0</v>
      </c>
      <c r="BK290" s="39">
        <f t="shared" si="760"/>
        <v>0</v>
      </c>
      <c r="BL290" s="39">
        <v>0</v>
      </c>
      <c r="BM290" s="39">
        <v>0</v>
      </c>
      <c r="BN290" s="39">
        <f t="shared" si="774"/>
        <v>0</v>
      </c>
      <c r="BO290" s="39">
        <v>0</v>
      </c>
      <c r="BP290" s="39">
        <v>0</v>
      </c>
      <c r="BQ290" s="39">
        <v>0</v>
      </c>
      <c r="BR290" s="39">
        <v>0</v>
      </c>
      <c r="BS290" s="39">
        <v>0</v>
      </c>
      <c r="BT290" s="39">
        <v>0</v>
      </c>
      <c r="BU290" s="39">
        <v>0</v>
      </c>
      <c r="BV290" s="39">
        <v>0</v>
      </c>
      <c r="BW290" s="39">
        <v>0</v>
      </c>
      <c r="BX290" s="39"/>
      <c r="BY290" s="39">
        <v>0</v>
      </c>
      <c r="BZ290" s="39">
        <f t="shared" si="762"/>
        <v>0</v>
      </c>
      <c r="CA290" s="39">
        <f t="shared" si="775"/>
        <v>0</v>
      </c>
      <c r="CB290" s="39">
        <f t="shared" si="776"/>
        <v>0</v>
      </c>
      <c r="CC290" s="39">
        <v>0</v>
      </c>
      <c r="CD290" s="39"/>
      <c r="CE290" s="19">
        <f t="shared" si="777"/>
        <v>0</v>
      </c>
      <c r="CF290" s="39">
        <v>0</v>
      </c>
      <c r="CG290" s="39">
        <v>0</v>
      </c>
      <c r="CH290" s="39">
        <v>0</v>
      </c>
      <c r="CI290" s="39">
        <v>0</v>
      </c>
      <c r="CJ290" s="39">
        <v>0</v>
      </c>
      <c r="CK290" s="39">
        <f t="shared" si="764"/>
        <v>0</v>
      </c>
      <c r="CL290" s="39">
        <v>0</v>
      </c>
      <c r="CM290" s="39">
        <v>0</v>
      </c>
      <c r="CN290" s="39"/>
      <c r="CO290" s="39">
        <v>0</v>
      </c>
      <c r="CP290" s="75"/>
      <c r="CQ290" s="75"/>
      <c r="CR290" s="75"/>
      <c r="CS290" s="39">
        <f t="shared" si="765"/>
        <v>0</v>
      </c>
      <c r="CT290" s="39">
        <f t="shared" si="766"/>
        <v>0</v>
      </c>
      <c r="CU290" s="39">
        <v>0</v>
      </c>
      <c r="CV290" s="41">
        <v>0</v>
      </c>
    </row>
    <row r="291" spans="1:101" s="52" customFormat="1" ht="15.6" x14ac:dyDescent="0.3">
      <c r="A291" s="108" t="s">
        <v>1</v>
      </c>
      <c r="B291" s="42" t="s">
        <v>306</v>
      </c>
      <c r="C291" s="43" t="s">
        <v>307</v>
      </c>
      <c r="D291" s="39">
        <f t="shared" si="754"/>
        <v>2357055</v>
      </c>
      <c r="E291" s="39">
        <f>SUM(F291+BA291)</f>
        <v>2357055</v>
      </c>
      <c r="F291" s="39">
        <f t="shared" si="755"/>
        <v>0</v>
      </c>
      <c r="G291" s="39">
        <v>0</v>
      </c>
      <c r="H291" s="39">
        <v>0</v>
      </c>
      <c r="I291" s="39">
        <f t="shared" ref="I291" si="778">SUM(J291:O291)</f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0</v>
      </c>
      <c r="O291" s="39">
        <v>0</v>
      </c>
      <c r="P291" s="39">
        <f t="shared" ref="P291" si="779">SUM(Q291:R291)</f>
        <v>0</v>
      </c>
      <c r="Q291" s="39">
        <v>0</v>
      </c>
      <c r="R291" s="39">
        <v>0</v>
      </c>
      <c r="S291" s="39">
        <v>0</v>
      </c>
      <c r="T291" s="39">
        <v>0</v>
      </c>
      <c r="U291" s="39">
        <f t="shared" ref="U291" si="780">SUM(V291:AC291)</f>
        <v>0</v>
      </c>
      <c r="V291" s="39">
        <v>0</v>
      </c>
      <c r="W291" s="39">
        <v>0</v>
      </c>
      <c r="X291" s="39">
        <v>0</v>
      </c>
      <c r="Y291" s="39">
        <v>0</v>
      </c>
      <c r="Z291" s="39">
        <v>0</v>
      </c>
      <c r="AA291" s="39">
        <v>0</v>
      </c>
      <c r="AB291" s="39">
        <v>0</v>
      </c>
      <c r="AC291" s="39">
        <v>0</v>
      </c>
      <c r="AD291" s="39">
        <v>0</v>
      </c>
      <c r="AE291" s="39">
        <f>SUM(AF291:AZ291)</f>
        <v>0</v>
      </c>
      <c r="AF291" s="39">
        <v>0</v>
      </c>
      <c r="AG291" s="39">
        <v>0</v>
      </c>
      <c r="AH291" s="39">
        <v>0</v>
      </c>
      <c r="AI291" s="39">
        <v>0</v>
      </c>
      <c r="AJ291" s="39">
        <v>0</v>
      </c>
      <c r="AK291" s="39">
        <v>0</v>
      </c>
      <c r="AL291" s="39">
        <v>0</v>
      </c>
      <c r="AM291" s="39">
        <v>0</v>
      </c>
      <c r="AN291" s="39">
        <v>0</v>
      </c>
      <c r="AO291" s="39">
        <v>0</v>
      </c>
      <c r="AP291" s="39">
        <v>0</v>
      </c>
      <c r="AQ291" s="39">
        <v>0</v>
      </c>
      <c r="AR291" s="39">
        <v>0</v>
      </c>
      <c r="AS291" s="39">
        <v>0</v>
      </c>
      <c r="AT291" s="39">
        <v>0</v>
      </c>
      <c r="AU291" s="39">
        <v>0</v>
      </c>
      <c r="AV291" s="39">
        <v>0</v>
      </c>
      <c r="AW291" s="39">
        <v>0</v>
      </c>
      <c r="AX291" s="39">
        <v>0</v>
      </c>
      <c r="AY291" s="39">
        <v>0</v>
      </c>
      <c r="AZ291" s="39">
        <v>0</v>
      </c>
      <c r="BA291" s="39">
        <f>SUM(BB291+BF291+BI291+BK291+BN291)</f>
        <v>2357055</v>
      </c>
      <c r="BB291" s="39">
        <f t="shared" si="759"/>
        <v>0</v>
      </c>
      <c r="BC291" s="39">
        <v>0</v>
      </c>
      <c r="BD291" s="39">
        <v>0</v>
      </c>
      <c r="BE291" s="39">
        <v>0</v>
      </c>
      <c r="BF291" s="39">
        <f>SUM(BG291:BH291)</f>
        <v>2357055</v>
      </c>
      <c r="BG291" s="35">
        <f>1557055+800000</f>
        <v>2357055</v>
      </c>
      <c r="BH291" s="39">
        <v>0</v>
      </c>
      <c r="BI291" s="35">
        <v>0</v>
      </c>
      <c r="BJ291" s="39">
        <v>0</v>
      </c>
      <c r="BK291" s="39">
        <f t="shared" ref="BK291:BK292" si="781">SUM(BL291)</f>
        <v>0</v>
      </c>
      <c r="BL291" s="39">
        <v>0</v>
      </c>
      <c r="BM291" s="39">
        <v>0</v>
      </c>
      <c r="BN291" s="39">
        <f t="shared" si="761"/>
        <v>0</v>
      </c>
      <c r="BO291" s="39">
        <v>0</v>
      </c>
      <c r="BP291" s="39">
        <v>0</v>
      </c>
      <c r="BQ291" s="39">
        <v>0</v>
      </c>
      <c r="BR291" s="39">
        <v>0</v>
      </c>
      <c r="BS291" s="39">
        <v>0</v>
      </c>
      <c r="BT291" s="39">
        <v>0</v>
      </c>
      <c r="BU291" s="39">
        <v>0</v>
      </c>
      <c r="BV291" s="39">
        <v>0</v>
      </c>
      <c r="BW291" s="39">
        <v>0</v>
      </c>
      <c r="BX291" s="39">
        <v>0</v>
      </c>
      <c r="BY291" s="39">
        <v>0</v>
      </c>
      <c r="BZ291" s="39">
        <f t="shared" si="762"/>
        <v>0</v>
      </c>
      <c r="CA291" s="39">
        <f>SUM(CB291+CE291+CK291)</f>
        <v>0</v>
      </c>
      <c r="CB291" s="39">
        <f t="shared" ref="CB291" si="782">SUM(CC291:CD291)</f>
        <v>0</v>
      </c>
      <c r="CC291" s="39">
        <v>0</v>
      </c>
      <c r="CD291" s="39">
        <v>0</v>
      </c>
      <c r="CE291" s="19">
        <f>SUM(CF291:CJ291)</f>
        <v>0</v>
      </c>
      <c r="CF291" s="39">
        <v>0</v>
      </c>
      <c r="CG291" s="39">
        <v>0</v>
      </c>
      <c r="CH291" s="39">
        <v>0</v>
      </c>
      <c r="CI291" s="39">
        <v>0</v>
      </c>
      <c r="CJ291" s="39">
        <v>0</v>
      </c>
      <c r="CK291" s="39">
        <f t="shared" si="764"/>
        <v>0</v>
      </c>
      <c r="CL291" s="39">
        <v>0</v>
      </c>
      <c r="CM291" s="39">
        <v>0</v>
      </c>
      <c r="CN291" s="39"/>
      <c r="CO291" s="39">
        <v>0</v>
      </c>
      <c r="CP291" s="75"/>
      <c r="CQ291" s="75"/>
      <c r="CR291" s="75"/>
      <c r="CS291" s="39">
        <f t="shared" ref="CS291" si="783">SUM(CT291)</f>
        <v>0</v>
      </c>
      <c r="CT291" s="39">
        <f t="shared" ref="CT291" si="784">SUM(CU291:CV291)</f>
        <v>0</v>
      </c>
      <c r="CU291" s="39">
        <v>0</v>
      </c>
      <c r="CV291" s="41">
        <v>0</v>
      </c>
    </row>
    <row r="292" spans="1:101" s="52" customFormat="1" ht="15.6" x14ac:dyDescent="0.3">
      <c r="A292" s="108" t="s">
        <v>1</v>
      </c>
      <c r="B292" s="42" t="s">
        <v>306</v>
      </c>
      <c r="C292" s="43" t="s">
        <v>308</v>
      </c>
      <c r="D292" s="39">
        <f t="shared" si="754"/>
        <v>160455866</v>
      </c>
      <c r="E292" s="39">
        <f>SUM(F292+BA292)</f>
        <v>160455866</v>
      </c>
      <c r="F292" s="39">
        <f t="shared" si="755"/>
        <v>0</v>
      </c>
      <c r="G292" s="39"/>
      <c r="H292" s="39"/>
      <c r="I292" s="39">
        <f t="shared" ref="I292" si="785">SUM(J292:O292)</f>
        <v>0</v>
      </c>
      <c r="J292" s="39">
        <v>0</v>
      </c>
      <c r="K292" s="39">
        <v>0</v>
      </c>
      <c r="L292" s="39">
        <v>0</v>
      </c>
      <c r="M292" s="39">
        <v>0</v>
      </c>
      <c r="N292" s="39"/>
      <c r="O292" s="39"/>
      <c r="P292" s="39">
        <f t="shared" ref="P292" si="786">SUM(Q292:R292)</f>
        <v>0</v>
      </c>
      <c r="Q292" s="39">
        <v>0</v>
      </c>
      <c r="R292" s="39"/>
      <c r="S292" s="39">
        <v>0</v>
      </c>
      <c r="T292" s="39"/>
      <c r="U292" s="39">
        <f t="shared" ref="U292" si="787">SUM(V292:AC292)</f>
        <v>0</v>
      </c>
      <c r="V292" s="39">
        <v>0</v>
      </c>
      <c r="W292" s="39"/>
      <c r="X292" s="39"/>
      <c r="Y292" s="39"/>
      <c r="Z292" s="39">
        <v>0</v>
      </c>
      <c r="AA292" s="39">
        <v>0</v>
      </c>
      <c r="AB292" s="39">
        <v>0</v>
      </c>
      <c r="AC292" s="39">
        <v>0</v>
      </c>
      <c r="AD292" s="39">
        <v>0</v>
      </c>
      <c r="AE292" s="39">
        <f>SUM(AF292:AZ292)</f>
        <v>0</v>
      </c>
      <c r="AF292" s="39">
        <v>0</v>
      </c>
      <c r="AG292" s="39">
        <v>0</v>
      </c>
      <c r="AH292" s="39">
        <v>0</v>
      </c>
      <c r="AI292" s="39">
        <v>0</v>
      </c>
      <c r="AJ292" s="39">
        <v>0</v>
      </c>
      <c r="AK292" s="39">
        <v>0</v>
      </c>
      <c r="AL292" s="39">
        <v>0</v>
      </c>
      <c r="AM292" s="39">
        <v>0</v>
      </c>
      <c r="AN292" s="39">
        <v>0</v>
      </c>
      <c r="AO292" s="39">
        <v>0</v>
      </c>
      <c r="AP292" s="39">
        <v>0</v>
      </c>
      <c r="AQ292" s="39">
        <v>0</v>
      </c>
      <c r="AR292" s="39">
        <v>0</v>
      </c>
      <c r="AS292" s="39">
        <v>0</v>
      </c>
      <c r="AT292" s="39">
        <v>0</v>
      </c>
      <c r="AU292" s="39">
        <v>0</v>
      </c>
      <c r="AV292" s="39">
        <v>0</v>
      </c>
      <c r="AW292" s="39">
        <v>0</v>
      </c>
      <c r="AX292" s="39">
        <v>0</v>
      </c>
      <c r="AY292" s="39">
        <v>0</v>
      </c>
      <c r="AZ292" s="39">
        <v>0</v>
      </c>
      <c r="BA292" s="39">
        <f>SUM(BB292+BF292+BI292+BK292+BN292)</f>
        <v>160455866</v>
      </c>
      <c r="BB292" s="39">
        <f t="shared" si="759"/>
        <v>0</v>
      </c>
      <c r="BC292" s="39">
        <v>0</v>
      </c>
      <c r="BD292" s="39">
        <v>0</v>
      </c>
      <c r="BE292" s="39">
        <v>0</v>
      </c>
      <c r="BF292" s="39">
        <f>SUM(BH292:BH292)</f>
        <v>0</v>
      </c>
      <c r="BG292" s="39">
        <v>0</v>
      </c>
      <c r="BH292" s="39">
        <v>0</v>
      </c>
      <c r="BI292" s="35">
        <f>248963433-88507567</f>
        <v>160455866</v>
      </c>
      <c r="BJ292" s="39">
        <v>0</v>
      </c>
      <c r="BK292" s="39">
        <f t="shared" si="781"/>
        <v>0</v>
      </c>
      <c r="BL292" s="39">
        <v>0</v>
      </c>
      <c r="BM292" s="39">
        <v>0</v>
      </c>
      <c r="BN292" s="39">
        <f t="shared" si="761"/>
        <v>0</v>
      </c>
      <c r="BO292" s="39">
        <v>0</v>
      </c>
      <c r="BP292" s="39">
        <v>0</v>
      </c>
      <c r="BQ292" s="39">
        <v>0</v>
      </c>
      <c r="BR292" s="39">
        <v>0</v>
      </c>
      <c r="BS292" s="39">
        <v>0</v>
      </c>
      <c r="BT292" s="39">
        <v>0</v>
      </c>
      <c r="BU292" s="39">
        <v>0</v>
      </c>
      <c r="BV292" s="39">
        <v>0</v>
      </c>
      <c r="BW292" s="39">
        <v>0</v>
      </c>
      <c r="BX292" s="39"/>
      <c r="BY292" s="39">
        <v>0</v>
      </c>
      <c r="BZ292" s="39">
        <f t="shared" si="762"/>
        <v>0</v>
      </c>
      <c r="CA292" s="39">
        <f>SUM(CB292+CE292+CK292)</f>
        <v>0</v>
      </c>
      <c r="CB292" s="39">
        <f t="shared" ref="CB292" si="788">SUM(CC292:CD292)</f>
        <v>0</v>
      </c>
      <c r="CC292" s="39">
        <v>0</v>
      </c>
      <c r="CD292" s="39"/>
      <c r="CE292" s="19">
        <f>SUM(CF292:CJ292)</f>
        <v>0</v>
      </c>
      <c r="CF292" s="39">
        <v>0</v>
      </c>
      <c r="CG292" s="39">
        <v>0</v>
      </c>
      <c r="CH292" s="39">
        <v>0</v>
      </c>
      <c r="CI292" s="39">
        <v>0</v>
      </c>
      <c r="CJ292" s="39">
        <v>0</v>
      </c>
      <c r="CK292" s="39">
        <f t="shared" si="764"/>
        <v>0</v>
      </c>
      <c r="CL292" s="39">
        <v>0</v>
      </c>
      <c r="CM292" s="39">
        <v>0</v>
      </c>
      <c r="CN292" s="39"/>
      <c r="CO292" s="39">
        <v>0</v>
      </c>
      <c r="CP292" s="75"/>
      <c r="CQ292" s="75"/>
      <c r="CR292" s="75"/>
      <c r="CS292" s="39">
        <f t="shared" ref="CS292" si="789">SUM(CT292)</f>
        <v>0</v>
      </c>
      <c r="CT292" s="39">
        <f t="shared" ref="CT292" si="790">SUM(CU292:CV292)</f>
        <v>0</v>
      </c>
      <c r="CU292" s="39">
        <v>0</v>
      </c>
      <c r="CV292" s="41">
        <v>0</v>
      </c>
    </row>
    <row r="293" spans="1:101" s="52" customFormat="1" ht="15.6" x14ac:dyDescent="0.3">
      <c r="A293" s="108" t="s">
        <v>1</v>
      </c>
      <c r="B293" s="42" t="s">
        <v>306</v>
      </c>
      <c r="C293" s="43" t="s">
        <v>540</v>
      </c>
      <c r="D293" s="39">
        <f t="shared" si="754"/>
        <v>19402020</v>
      </c>
      <c r="E293" s="39">
        <f>SUM(F293+BA293)</f>
        <v>19402020</v>
      </c>
      <c r="F293" s="39">
        <f t="shared" ref="F293" si="791">SUM(G293+H293+I293+P293+S293+T293+U293+AE293+AD293)</f>
        <v>0</v>
      </c>
      <c r="G293" s="39"/>
      <c r="H293" s="39"/>
      <c r="I293" s="39">
        <f t="shared" ref="I293" si="792">SUM(J293:O293)</f>
        <v>0</v>
      </c>
      <c r="J293" s="39">
        <v>0</v>
      </c>
      <c r="K293" s="39">
        <v>0</v>
      </c>
      <c r="L293" s="39">
        <v>0</v>
      </c>
      <c r="M293" s="39">
        <v>0</v>
      </c>
      <c r="N293" s="39"/>
      <c r="O293" s="39"/>
      <c r="P293" s="39">
        <f t="shared" ref="P293" si="793">SUM(Q293:R293)</f>
        <v>0</v>
      </c>
      <c r="Q293" s="39">
        <v>0</v>
      </c>
      <c r="R293" s="39"/>
      <c r="S293" s="39">
        <v>0</v>
      </c>
      <c r="T293" s="39"/>
      <c r="U293" s="39">
        <f t="shared" ref="U293" si="794">SUM(V293:AC293)</f>
        <v>0</v>
      </c>
      <c r="V293" s="39">
        <v>0</v>
      </c>
      <c r="W293" s="39"/>
      <c r="X293" s="39"/>
      <c r="Y293" s="39"/>
      <c r="Z293" s="39">
        <v>0</v>
      </c>
      <c r="AA293" s="39">
        <v>0</v>
      </c>
      <c r="AB293" s="39">
        <v>0</v>
      </c>
      <c r="AC293" s="39">
        <v>0</v>
      </c>
      <c r="AD293" s="39">
        <v>0</v>
      </c>
      <c r="AE293" s="39">
        <f>SUM(AF293:AZ293)</f>
        <v>0</v>
      </c>
      <c r="AF293" s="39">
        <v>0</v>
      </c>
      <c r="AG293" s="39">
        <v>0</v>
      </c>
      <c r="AH293" s="39">
        <v>0</v>
      </c>
      <c r="AI293" s="39">
        <v>0</v>
      </c>
      <c r="AJ293" s="39">
        <v>0</v>
      </c>
      <c r="AK293" s="39">
        <v>0</v>
      </c>
      <c r="AL293" s="39">
        <v>0</v>
      </c>
      <c r="AM293" s="39">
        <v>0</v>
      </c>
      <c r="AN293" s="39">
        <v>0</v>
      </c>
      <c r="AO293" s="39">
        <v>0</v>
      </c>
      <c r="AP293" s="39">
        <v>0</v>
      </c>
      <c r="AQ293" s="39">
        <v>0</v>
      </c>
      <c r="AR293" s="39">
        <v>0</v>
      </c>
      <c r="AS293" s="39">
        <v>0</v>
      </c>
      <c r="AT293" s="39">
        <v>0</v>
      </c>
      <c r="AU293" s="39">
        <v>0</v>
      </c>
      <c r="AV293" s="39">
        <v>0</v>
      </c>
      <c r="AW293" s="39">
        <v>0</v>
      </c>
      <c r="AX293" s="39">
        <v>0</v>
      </c>
      <c r="AY293" s="39">
        <v>0</v>
      </c>
      <c r="AZ293" s="39">
        <v>0</v>
      </c>
      <c r="BA293" s="39">
        <f>SUM(BB293+BF293+BI293+BK293+BN293)</f>
        <v>19402020</v>
      </c>
      <c r="BB293" s="39">
        <f t="shared" ref="BB293" si="795">SUM(BC293:BE293)</f>
        <v>0</v>
      </c>
      <c r="BC293" s="39">
        <v>0</v>
      </c>
      <c r="BD293" s="39">
        <v>0</v>
      </c>
      <c r="BE293" s="39">
        <v>0</v>
      </c>
      <c r="BF293" s="39">
        <f>SUM(BG293:BH293)</f>
        <v>19402020</v>
      </c>
      <c r="BG293" s="39">
        <v>19402020</v>
      </c>
      <c r="BH293" s="39">
        <v>0</v>
      </c>
      <c r="BI293" s="35"/>
      <c r="BJ293" s="39">
        <v>0</v>
      </c>
      <c r="BK293" s="39">
        <f t="shared" ref="BK293" si="796">SUM(BL293)</f>
        <v>0</v>
      </c>
      <c r="BL293" s="39">
        <v>0</v>
      </c>
      <c r="BM293" s="39">
        <v>0</v>
      </c>
      <c r="BN293" s="39">
        <f t="shared" ref="BN293" si="797">SUM(BO293:BY293)</f>
        <v>0</v>
      </c>
      <c r="BO293" s="39">
        <v>0</v>
      </c>
      <c r="BP293" s="39">
        <v>0</v>
      </c>
      <c r="BQ293" s="39">
        <v>0</v>
      </c>
      <c r="BR293" s="39">
        <v>0</v>
      </c>
      <c r="BS293" s="39">
        <v>0</v>
      </c>
      <c r="BT293" s="39">
        <v>0</v>
      </c>
      <c r="BU293" s="39">
        <v>0</v>
      </c>
      <c r="BV293" s="39">
        <v>0</v>
      </c>
      <c r="BW293" s="39">
        <v>0</v>
      </c>
      <c r="BX293" s="39"/>
      <c r="BY293" s="39">
        <v>0</v>
      </c>
      <c r="BZ293" s="39">
        <f t="shared" si="762"/>
        <v>0</v>
      </c>
      <c r="CA293" s="39">
        <f>SUM(CB293+CE293+CK293)</f>
        <v>0</v>
      </c>
      <c r="CB293" s="39">
        <f t="shared" ref="CB293" si="798">SUM(CC293:CD293)</f>
        <v>0</v>
      </c>
      <c r="CC293" s="39">
        <v>0</v>
      </c>
      <c r="CD293" s="39"/>
      <c r="CE293" s="19">
        <f>SUM(CF293:CJ293)</f>
        <v>0</v>
      </c>
      <c r="CF293" s="39">
        <v>0</v>
      </c>
      <c r="CG293" s="39">
        <v>0</v>
      </c>
      <c r="CH293" s="39">
        <v>0</v>
      </c>
      <c r="CI293" s="39">
        <v>0</v>
      </c>
      <c r="CJ293" s="39">
        <v>0</v>
      </c>
      <c r="CK293" s="39">
        <f t="shared" si="764"/>
        <v>0</v>
      </c>
      <c r="CL293" s="39">
        <v>0</v>
      </c>
      <c r="CM293" s="39">
        <v>0</v>
      </c>
      <c r="CN293" s="39"/>
      <c r="CO293" s="39">
        <v>0</v>
      </c>
      <c r="CP293" s="75"/>
      <c r="CQ293" s="75"/>
      <c r="CR293" s="75"/>
      <c r="CS293" s="39">
        <f t="shared" ref="CS293" si="799">SUM(CT293)</f>
        <v>0</v>
      </c>
      <c r="CT293" s="39">
        <f t="shared" ref="CT293" si="800">SUM(CU293:CV293)</f>
        <v>0</v>
      </c>
      <c r="CU293" s="39">
        <v>0</v>
      </c>
      <c r="CV293" s="41">
        <v>0</v>
      </c>
    </row>
    <row r="294" spans="1:101" s="57" customFormat="1" ht="15.6" x14ac:dyDescent="0.3">
      <c r="A294" s="108" t="s">
        <v>1</v>
      </c>
      <c r="B294" s="42" t="s">
        <v>306</v>
      </c>
      <c r="C294" s="43" t="s">
        <v>549</v>
      </c>
      <c r="D294" s="39">
        <f t="shared" si="754"/>
        <v>0</v>
      </c>
      <c r="E294" s="39">
        <f>SUM(F294+BA294)</f>
        <v>0</v>
      </c>
      <c r="F294" s="39">
        <f t="shared" ref="F294" si="801">SUM(G294+H294+I294+P294+S294+T294+U294+AE294+AD294)</f>
        <v>0</v>
      </c>
      <c r="G294" s="39"/>
      <c r="H294" s="39"/>
      <c r="I294" s="39">
        <f t="shared" ref="I294" si="802">SUM(J294:O294)</f>
        <v>0</v>
      </c>
      <c r="J294" s="39">
        <v>0</v>
      </c>
      <c r="K294" s="39">
        <v>0</v>
      </c>
      <c r="L294" s="39">
        <v>0</v>
      </c>
      <c r="M294" s="39">
        <v>0</v>
      </c>
      <c r="N294" s="39"/>
      <c r="O294" s="39"/>
      <c r="P294" s="39">
        <f t="shared" ref="P294" si="803">SUM(Q294:R294)</f>
        <v>0</v>
      </c>
      <c r="Q294" s="39">
        <v>0</v>
      </c>
      <c r="R294" s="39"/>
      <c r="S294" s="39">
        <v>0</v>
      </c>
      <c r="T294" s="39"/>
      <c r="U294" s="39">
        <f t="shared" ref="U294" si="804">SUM(V294:AC294)</f>
        <v>0</v>
      </c>
      <c r="V294" s="39">
        <v>0</v>
      </c>
      <c r="W294" s="39"/>
      <c r="X294" s="39"/>
      <c r="Y294" s="39"/>
      <c r="Z294" s="39">
        <v>0</v>
      </c>
      <c r="AA294" s="39">
        <v>0</v>
      </c>
      <c r="AB294" s="39">
        <v>0</v>
      </c>
      <c r="AC294" s="39">
        <v>0</v>
      </c>
      <c r="AD294" s="39">
        <v>0</v>
      </c>
      <c r="AE294" s="39">
        <f>SUM(AF294:AZ294)</f>
        <v>0</v>
      </c>
      <c r="AF294" s="39">
        <v>0</v>
      </c>
      <c r="AG294" s="39">
        <v>0</v>
      </c>
      <c r="AH294" s="39">
        <v>0</v>
      </c>
      <c r="AI294" s="39">
        <v>0</v>
      </c>
      <c r="AJ294" s="39">
        <v>0</v>
      </c>
      <c r="AK294" s="39">
        <v>0</v>
      </c>
      <c r="AL294" s="39">
        <v>0</v>
      </c>
      <c r="AM294" s="39">
        <v>0</v>
      </c>
      <c r="AN294" s="39">
        <v>0</v>
      </c>
      <c r="AO294" s="39">
        <v>0</v>
      </c>
      <c r="AP294" s="39">
        <v>0</v>
      </c>
      <c r="AQ294" s="39">
        <v>0</v>
      </c>
      <c r="AR294" s="39">
        <v>0</v>
      </c>
      <c r="AS294" s="39">
        <v>0</v>
      </c>
      <c r="AT294" s="39">
        <v>0</v>
      </c>
      <c r="AU294" s="39">
        <v>0</v>
      </c>
      <c r="AV294" s="39">
        <v>0</v>
      </c>
      <c r="AW294" s="39">
        <v>0</v>
      </c>
      <c r="AX294" s="39">
        <v>0</v>
      </c>
      <c r="AY294" s="39">
        <v>0</v>
      </c>
      <c r="AZ294" s="39">
        <f>10939985-10939985</f>
        <v>0</v>
      </c>
      <c r="BA294" s="39">
        <f>SUM(BB294+BF294+BI294+BK294+BN294)</f>
        <v>0</v>
      </c>
      <c r="BB294" s="39">
        <f t="shared" ref="BB294" si="805">SUM(BC294:BE294)</f>
        <v>0</v>
      </c>
      <c r="BC294" s="39">
        <v>0</v>
      </c>
      <c r="BD294" s="39">
        <v>0</v>
      </c>
      <c r="BE294" s="39">
        <v>0</v>
      </c>
      <c r="BF294" s="39">
        <f>SUM(BG294:BH294)</f>
        <v>0</v>
      </c>
      <c r="BG294" s="39"/>
      <c r="BH294" s="39">
        <v>0</v>
      </c>
      <c r="BI294" s="35"/>
      <c r="BJ294" s="39">
        <v>0</v>
      </c>
      <c r="BK294" s="39">
        <f t="shared" ref="BK294" si="806">SUM(BL294)</f>
        <v>0</v>
      </c>
      <c r="BL294" s="39">
        <v>0</v>
      </c>
      <c r="BM294" s="39">
        <v>0</v>
      </c>
      <c r="BN294" s="39">
        <f t="shared" ref="BN294" si="807">SUM(BO294:BY294)</f>
        <v>0</v>
      </c>
      <c r="BO294" s="39">
        <v>0</v>
      </c>
      <c r="BP294" s="39">
        <v>0</v>
      </c>
      <c r="BQ294" s="39">
        <v>0</v>
      </c>
      <c r="BR294" s="39">
        <v>0</v>
      </c>
      <c r="BS294" s="39">
        <v>0</v>
      </c>
      <c r="BT294" s="39">
        <v>0</v>
      </c>
      <c r="BU294" s="39">
        <v>0</v>
      </c>
      <c r="BV294" s="39">
        <v>0</v>
      </c>
      <c r="BW294" s="39">
        <v>0</v>
      </c>
      <c r="BX294" s="39"/>
      <c r="BY294" s="39">
        <v>0</v>
      </c>
      <c r="BZ294" s="39">
        <f t="shared" si="762"/>
        <v>0</v>
      </c>
      <c r="CA294" s="39">
        <f>SUM(CB294+CE294+CK294)</f>
        <v>0</v>
      </c>
      <c r="CB294" s="39">
        <f t="shared" ref="CB294" si="808">SUM(CC294:CD294)</f>
        <v>0</v>
      </c>
      <c r="CC294" s="39">
        <v>0</v>
      </c>
      <c r="CD294" s="39"/>
      <c r="CE294" s="19">
        <f>SUM(CF294:CJ294)</f>
        <v>0</v>
      </c>
      <c r="CF294" s="39">
        <v>0</v>
      </c>
      <c r="CG294" s="39">
        <v>0</v>
      </c>
      <c r="CH294" s="39">
        <v>0</v>
      </c>
      <c r="CI294" s="39">
        <v>0</v>
      </c>
      <c r="CJ294" s="39">
        <v>0</v>
      </c>
      <c r="CK294" s="39">
        <f t="shared" si="764"/>
        <v>0</v>
      </c>
      <c r="CL294" s="39">
        <v>0</v>
      </c>
      <c r="CM294" s="39">
        <v>0</v>
      </c>
      <c r="CN294" s="39"/>
      <c r="CO294" s="39">
        <v>0</v>
      </c>
      <c r="CP294" s="75"/>
      <c r="CQ294" s="75"/>
      <c r="CR294" s="75"/>
      <c r="CS294" s="39">
        <f t="shared" ref="CS294" si="809">SUM(CT294)</f>
        <v>0</v>
      </c>
      <c r="CT294" s="39">
        <f t="shared" ref="CT294" si="810">SUM(CU294:CV294)</f>
        <v>0</v>
      </c>
      <c r="CU294" s="39">
        <v>0</v>
      </c>
      <c r="CV294" s="41">
        <v>0</v>
      </c>
      <c r="CW294" s="52"/>
    </row>
    <row r="295" spans="1:101" ht="31.2" x14ac:dyDescent="0.3">
      <c r="A295" s="104" t="s">
        <v>309</v>
      </c>
      <c r="B295" s="16" t="s">
        <v>1</v>
      </c>
      <c r="C295" s="17" t="s">
        <v>310</v>
      </c>
      <c r="D295" s="18">
        <f t="shared" ref="D295:AI295" si="811">SUM(D296)</f>
        <v>7572299</v>
      </c>
      <c r="E295" s="18">
        <f t="shared" si="811"/>
        <v>7572299</v>
      </c>
      <c r="F295" s="18">
        <f t="shared" si="811"/>
        <v>0</v>
      </c>
      <c r="G295" s="18">
        <f t="shared" si="811"/>
        <v>0</v>
      </c>
      <c r="H295" s="18">
        <f t="shared" si="811"/>
        <v>0</v>
      </c>
      <c r="I295" s="18">
        <f t="shared" si="811"/>
        <v>0</v>
      </c>
      <c r="J295" s="18">
        <f t="shared" si="811"/>
        <v>0</v>
      </c>
      <c r="K295" s="18">
        <f t="shared" si="811"/>
        <v>0</v>
      </c>
      <c r="L295" s="18">
        <f t="shared" si="811"/>
        <v>0</v>
      </c>
      <c r="M295" s="18">
        <f t="shared" si="811"/>
        <v>0</v>
      </c>
      <c r="N295" s="18">
        <f t="shared" si="811"/>
        <v>0</v>
      </c>
      <c r="O295" s="18">
        <f t="shared" si="811"/>
        <v>0</v>
      </c>
      <c r="P295" s="18">
        <f t="shared" si="811"/>
        <v>0</v>
      </c>
      <c r="Q295" s="18">
        <f t="shared" si="811"/>
        <v>0</v>
      </c>
      <c r="R295" s="18">
        <f t="shared" si="811"/>
        <v>0</v>
      </c>
      <c r="S295" s="18">
        <f t="shared" si="811"/>
        <v>0</v>
      </c>
      <c r="T295" s="18">
        <f t="shared" si="811"/>
        <v>0</v>
      </c>
      <c r="U295" s="18">
        <f t="shared" si="811"/>
        <v>0</v>
      </c>
      <c r="V295" s="18">
        <f t="shared" si="811"/>
        <v>0</v>
      </c>
      <c r="W295" s="18">
        <f t="shared" si="811"/>
        <v>0</v>
      </c>
      <c r="X295" s="18">
        <f t="shared" si="811"/>
        <v>0</v>
      </c>
      <c r="Y295" s="18">
        <f t="shared" si="811"/>
        <v>0</v>
      </c>
      <c r="Z295" s="18">
        <f t="shared" si="811"/>
        <v>0</v>
      </c>
      <c r="AA295" s="18">
        <f t="shared" si="811"/>
        <v>0</v>
      </c>
      <c r="AB295" s="18">
        <f t="shared" si="811"/>
        <v>0</v>
      </c>
      <c r="AC295" s="18">
        <f t="shared" si="811"/>
        <v>0</v>
      </c>
      <c r="AD295" s="18">
        <f t="shared" si="811"/>
        <v>0</v>
      </c>
      <c r="AE295" s="18">
        <f t="shared" si="811"/>
        <v>0</v>
      </c>
      <c r="AF295" s="18">
        <f t="shared" si="811"/>
        <v>0</v>
      </c>
      <c r="AG295" s="18">
        <f t="shared" si="811"/>
        <v>0</v>
      </c>
      <c r="AH295" s="18">
        <f t="shared" si="811"/>
        <v>0</v>
      </c>
      <c r="AI295" s="18">
        <f t="shared" si="811"/>
        <v>0</v>
      </c>
      <c r="AJ295" s="18">
        <f t="shared" ref="AJ295:CT295" si="812">SUM(AJ296)</f>
        <v>0</v>
      </c>
      <c r="AK295" s="18">
        <f t="shared" si="812"/>
        <v>0</v>
      </c>
      <c r="AL295" s="18">
        <f t="shared" si="812"/>
        <v>0</v>
      </c>
      <c r="AM295" s="18">
        <f t="shared" si="812"/>
        <v>0</v>
      </c>
      <c r="AN295" s="18">
        <f t="shared" si="812"/>
        <v>0</v>
      </c>
      <c r="AO295" s="18">
        <f t="shared" si="812"/>
        <v>0</v>
      </c>
      <c r="AP295" s="18">
        <f t="shared" si="812"/>
        <v>0</v>
      </c>
      <c r="AQ295" s="18">
        <f t="shared" si="812"/>
        <v>0</v>
      </c>
      <c r="AR295" s="18">
        <f t="shared" si="812"/>
        <v>0</v>
      </c>
      <c r="AS295" s="18">
        <f t="shared" si="812"/>
        <v>0</v>
      </c>
      <c r="AT295" s="18">
        <f t="shared" si="812"/>
        <v>0</v>
      </c>
      <c r="AU295" s="18">
        <f t="shared" si="812"/>
        <v>0</v>
      </c>
      <c r="AV295" s="18">
        <f t="shared" si="812"/>
        <v>0</v>
      </c>
      <c r="AW295" s="18">
        <f t="shared" si="812"/>
        <v>0</v>
      </c>
      <c r="AX295" s="18">
        <f t="shared" si="812"/>
        <v>0</v>
      </c>
      <c r="AY295" s="18"/>
      <c r="AZ295" s="18">
        <f t="shared" si="812"/>
        <v>0</v>
      </c>
      <c r="BA295" s="18">
        <f t="shared" si="812"/>
        <v>7572299</v>
      </c>
      <c r="BB295" s="18">
        <f t="shared" si="812"/>
        <v>0</v>
      </c>
      <c r="BC295" s="18">
        <f t="shared" si="812"/>
        <v>0</v>
      </c>
      <c r="BD295" s="18">
        <f t="shared" si="812"/>
        <v>0</v>
      </c>
      <c r="BE295" s="18">
        <f t="shared" si="812"/>
        <v>0</v>
      </c>
      <c r="BF295" s="38">
        <f>SUM(BG295:BH295)</f>
        <v>7572299</v>
      </c>
      <c r="BG295" s="18">
        <f t="shared" si="812"/>
        <v>0</v>
      </c>
      <c r="BH295" s="18">
        <f t="shared" si="812"/>
        <v>7572299</v>
      </c>
      <c r="BI295" s="18">
        <f t="shared" si="812"/>
        <v>0</v>
      </c>
      <c r="BJ295" s="18">
        <f t="shared" si="812"/>
        <v>0</v>
      </c>
      <c r="BK295" s="18">
        <f t="shared" si="812"/>
        <v>0</v>
      </c>
      <c r="BL295" s="18">
        <f t="shared" si="812"/>
        <v>0</v>
      </c>
      <c r="BM295" s="18">
        <f t="shared" si="812"/>
        <v>0</v>
      </c>
      <c r="BN295" s="18">
        <f t="shared" si="812"/>
        <v>0</v>
      </c>
      <c r="BO295" s="18">
        <f t="shared" si="812"/>
        <v>0</v>
      </c>
      <c r="BP295" s="18">
        <f t="shared" si="812"/>
        <v>0</v>
      </c>
      <c r="BQ295" s="18">
        <f t="shared" si="812"/>
        <v>0</v>
      </c>
      <c r="BR295" s="18">
        <f t="shared" si="812"/>
        <v>0</v>
      </c>
      <c r="BS295" s="18">
        <f t="shared" si="812"/>
        <v>0</v>
      </c>
      <c r="BT295" s="18">
        <f t="shared" si="812"/>
        <v>0</v>
      </c>
      <c r="BU295" s="18">
        <f t="shared" si="812"/>
        <v>0</v>
      </c>
      <c r="BV295" s="18">
        <f t="shared" si="812"/>
        <v>0</v>
      </c>
      <c r="BW295" s="18">
        <f t="shared" si="812"/>
        <v>0</v>
      </c>
      <c r="BX295" s="18">
        <f t="shared" si="812"/>
        <v>0</v>
      </c>
      <c r="BY295" s="18">
        <f t="shared" si="812"/>
        <v>0</v>
      </c>
      <c r="BZ295" s="18">
        <f t="shared" si="762"/>
        <v>0</v>
      </c>
      <c r="CA295" s="18">
        <f t="shared" si="812"/>
        <v>0</v>
      </c>
      <c r="CB295" s="18">
        <f t="shared" si="812"/>
        <v>0</v>
      </c>
      <c r="CC295" s="18">
        <f t="shared" si="812"/>
        <v>0</v>
      </c>
      <c r="CD295" s="18">
        <f t="shared" si="812"/>
        <v>0</v>
      </c>
      <c r="CE295" s="18">
        <f t="shared" si="812"/>
        <v>0</v>
      </c>
      <c r="CF295" s="18">
        <f t="shared" si="812"/>
        <v>0</v>
      </c>
      <c r="CG295" s="18">
        <f t="shared" si="812"/>
        <v>0</v>
      </c>
      <c r="CH295" s="18">
        <f t="shared" si="812"/>
        <v>0</v>
      </c>
      <c r="CI295" s="18">
        <f t="shared" si="812"/>
        <v>0</v>
      </c>
      <c r="CJ295" s="18">
        <f t="shared" si="812"/>
        <v>0</v>
      </c>
      <c r="CK295" s="18">
        <f t="shared" si="812"/>
        <v>0</v>
      </c>
      <c r="CL295" s="18">
        <f t="shared" si="812"/>
        <v>0</v>
      </c>
      <c r="CM295" s="18">
        <f t="shared" si="812"/>
        <v>0</v>
      </c>
      <c r="CN295" s="18"/>
      <c r="CO295" s="18">
        <f t="shared" si="812"/>
        <v>0</v>
      </c>
      <c r="CP295" s="74"/>
      <c r="CQ295" s="74"/>
      <c r="CR295" s="74"/>
      <c r="CS295" s="18">
        <f t="shared" si="812"/>
        <v>0</v>
      </c>
      <c r="CT295" s="18">
        <f t="shared" si="812"/>
        <v>0</v>
      </c>
      <c r="CU295" s="18">
        <f t="shared" ref="CU295:CV295" si="813">SUM(CU296)</f>
        <v>0</v>
      </c>
      <c r="CV295" s="46">
        <f t="shared" si="813"/>
        <v>0</v>
      </c>
      <c r="CW295" s="52"/>
    </row>
    <row r="296" spans="1:101" s="52" customFormat="1" ht="15.6" x14ac:dyDescent="0.3">
      <c r="A296" s="105" t="s">
        <v>1</v>
      </c>
      <c r="B296" s="21" t="s">
        <v>311</v>
      </c>
      <c r="C296" s="22" t="s">
        <v>310</v>
      </c>
      <c r="D296" s="19">
        <f>SUM(E296+BZ296+CS296)</f>
        <v>7572299</v>
      </c>
      <c r="E296" s="19">
        <f>SUM(F296+BA296)</f>
        <v>7572299</v>
      </c>
      <c r="F296" s="19">
        <f>SUM(G296+H296+I296+P296+S296+T296+U296+AE296+AD296)</f>
        <v>0</v>
      </c>
      <c r="G296" s="19">
        <v>0</v>
      </c>
      <c r="H296" s="19">
        <v>0</v>
      </c>
      <c r="I296" s="19">
        <f>SUM(J296:O296)</f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f>SUM(Q296:R296)</f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f t="shared" ref="U296" si="814">SUM(V296:AC296)</f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f>SUM(AF296:AZ296)</f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v>0</v>
      </c>
      <c r="AV296" s="19">
        <v>0</v>
      </c>
      <c r="AW296" s="19">
        <v>0</v>
      </c>
      <c r="AX296" s="19">
        <v>0</v>
      </c>
      <c r="AY296" s="19"/>
      <c r="AZ296" s="19">
        <v>0</v>
      </c>
      <c r="BA296" s="19">
        <f>SUM(BB296+BF296+BI296+BK296+BN296)</f>
        <v>7572299</v>
      </c>
      <c r="BB296" s="19">
        <f>SUM(BC296:BE296)</f>
        <v>0</v>
      </c>
      <c r="BC296" s="19">
        <v>0</v>
      </c>
      <c r="BD296" s="19">
        <v>0</v>
      </c>
      <c r="BE296" s="19">
        <v>0</v>
      </c>
      <c r="BF296" s="39">
        <f>SUM(BG296:BH296)</f>
        <v>7572299</v>
      </c>
      <c r="BG296" s="19">
        <v>0</v>
      </c>
      <c r="BH296" s="23">
        <f>7492292+80007</f>
        <v>7572299</v>
      </c>
      <c r="BI296" s="19">
        <v>0</v>
      </c>
      <c r="BJ296" s="19">
        <v>0</v>
      </c>
      <c r="BK296" s="19">
        <f>SUM(BL296)</f>
        <v>0</v>
      </c>
      <c r="BL296" s="19">
        <v>0</v>
      </c>
      <c r="BM296" s="19">
        <v>0</v>
      </c>
      <c r="BN296" s="19">
        <f>SUM(BO296:BY296)</f>
        <v>0</v>
      </c>
      <c r="BO296" s="19">
        <v>0</v>
      </c>
      <c r="BP296" s="19">
        <v>0</v>
      </c>
      <c r="BQ296" s="19">
        <v>0</v>
      </c>
      <c r="BR296" s="19">
        <v>0</v>
      </c>
      <c r="BS296" s="19">
        <v>0</v>
      </c>
      <c r="BT296" s="19">
        <v>0</v>
      </c>
      <c r="BU296" s="19">
        <v>0</v>
      </c>
      <c r="BV296" s="19">
        <v>0</v>
      </c>
      <c r="BW296" s="19">
        <v>0</v>
      </c>
      <c r="BX296" s="19">
        <v>0</v>
      </c>
      <c r="BY296" s="19">
        <v>0</v>
      </c>
      <c r="BZ296" s="19">
        <f t="shared" si="762"/>
        <v>0</v>
      </c>
      <c r="CA296" s="19">
        <f>SUM(CB296+CE296+CK296)</f>
        <v>0</v>
      </c>
      <c r="CB296" s="19">
        <f>SUM(CC296:CD296)</f>
        <v>0</v>
      </c>
      <c r="CC296" s="19">
        <v>0</v>
      </c>
      <c r="CD296" s="19">
        <v>0</v>
      </c>
      <c r="CE296" s="19">
        <f>SUM(CF296:CJ296)</f>
        <v>0</v>
      </c>
      <c r="CF296" s="19">
        <v>0</v>
      </c>
      <c r="CG296" s="19">
        <v>0</v>
      </c>
      <c r="CH296" s="19">
        <v>0</v>
      </c>
      <c r="CI296" s="19">
        <v>0</v>
      </c>
      <c r="CJ296" s="19">
        <v>0</v>
      </c>
      <c r="CK296" s="19">
        <f>SUM(CL296:CN296)</f>
        <v>0</v>
      </c>
      <c r="CL296" s="19">
        <v>0</v>
      </c>
      <c r="CM296" s="19">
        <v>0</v>
      </c>
      <c r="CN296" s="19"/>
      <c r="CO296" s="19">
        <v>0</v>
      </c>
      <c r="CP296" s="75"/>
      <c r="CQ296" s="75"/>
      <c r="CR296" s="75"/>
      <c r="CS296" s="19">
        <f>SUM(CT296)</f>
        <v>0</v>
      </c>
      <c r="CT296" s="19">
        <f>SUM(CU296:CV296)</f>
        <v>0</v>
      </c>
      <c r="CU296" s="19">
        <v>0</v>
      </c>
      <c r="CV296" s="20">
        <v>0</v>
      </c>
      <c r="CW296" s="57"/>
    </row>
    <row r="297" spans="1:101" s="52" customFormat="1" ht="31.2" x14ac:dyDescent="0.3">
      <c r="A297" s="104" t="s">
        <v>312</v>
      </c>
      <c r="B297" s="16" t="s">
        <v>1</v>
      </c>
      <c r="C297" s="17" t="s">
        <v>525</v>
      </c>
      <c r="D297" s="18">
        <f>SUM(D298:D299)</f>
        <v>30717531</v>
      </c>
      <c r="E297" s="18">
        <f t="shared" ref="E297:BP297" si="815">SUM(E298:E299)</f>
        <v>25930036</v>
      </c>
      <c r="F297" s="18">
        <f t="shared" si="815"/>
        <v>0</v>
      </c>
      <c r="G297" s="18">
        <f t="shared" si="815"/>
        <v>0</v>
      </c>
      <c r="H297" s="18">
        <f t="shared" si="815"/>
        <v>0</v>
      </c>
      <c r="I297" s="18">
        <f t="shared" si="815"/>
        <v>0</v>
      </c>
      <c r="J297" s="18">
        <f t="shared" si="815"/>
        <v>0</v>
      </c>
      <c r="K297" s="18">
        <f t="shared" si="815"/>
        <v>0</v>
      </c>
      <c r="L297" s="18">
        <f t="shared" si="815"/>
        <v>0</v>
      </c>
      <c r="M297" s="18">
        <f t="shared" si="815"/>
        <v>0</v>
      </c>
      <c r="N297" s="18">
        <f t="shared" si="815"/>
        <v>0</v>
      </c>
      <c r="O297" s="18">
        <f t="shared" si="815"/>
        <v>0</v>
      </c>
      <c r="P297" s="18">
        <f t="shared" si="815"/>
        <v>0</v>
      </c>
      <c r="Q297" s="18">
        <f t="shared" si="815"/>
        <v>0</v>
      </c>
      <c r="R297" s="18">
        <f t="shared" si="815"/>
        <v>0</v>
      </c>
      <c r="S297" s="18">
        <f t="shared" si="815"/>
        <v>0</v>
      </c>
      <c r="T297" s="18">
        <f t="shared" si="815"/>
        <v>0</v>
      </c>
      <c r="U297" s="18">
        <f t="shared" si="815"/>
        <v>0</v>
      </c>
      <c r="V297" s="18">
        <f t="shared" si="815"/>
        <v>0</v>
      </c>
      <c r="W297" s="18">
        <f t="shared" si="815"/>
        <v>0</v>
      </c>
      <c r="X297" s="18">
        <f t="shared" si="815"/>
        <v>0</v>
      </c>
      <c r="Y297" s="18">
        <f t="shared" si="815"/>
        <v>0</v>
      </c>
      <c r="Z297" s="18">
        <f t="shared" si="815"/>
        <v>0</v>
      </c>
      <c r="AA297" s="18">
        <f t="shared" si="815"/>
        <v>0</v>
      </c>
      <c r="AB297" s="18">
        <f t="shared" si="815"/>
        <v>0</v>
      </c>
      <c r="AC297" s="18">
        <f t="shared" si="815"/>
        <v>0</v>
      </c>
      <c r="AD297" s="18">
        <f t="shared" si="815"/>
        <v>0</v>
      </c>
      <c r="AE297" s="18">
        <f t="shared" si="815"/>
        <v>0</v>
      </c>
      <c r="AF297" s="18">
        <f t="shared" si="815"/>
        <v>0</v>
      </c>
      <c r="AG297" s="18">
        <f t="shared" si="815"/>
        <v>0</v>
      </c>
      <c r="AH297" s="18">
        <f t="shared" si="815"/>
        <v>0</v>
      </c>
      <c r="AI297" s="18">
        <f t="shared" si="815"/>
        <v>0</v>
      </c>
      <c r="AJ297" s="18">
        <f t="shared" si="815"/>
        <v>0</v>
      </c>
      <c r="AK297" s="18">
        <f t="shared" si="815"/>
        <v>0</v>
      </c>
      <c r="AL297" s="18">
        <f t="shared" si="815"/>
        <v>0</v>
      </c>
      <c r="AM297" s="18">
        <f t="shared" si="815"/>
        <v>0</v>
      </c>
      <c r="AN297" s="18">
        <f t="shared" si="815"/>
        <v>0</v>
      </c>
      <c r="AO297" s="18">
        <f t="shared" si="815"/>
        <v>0</v>
      </c>
      <c r="AP297" s="18">
        <f t="shared" si="815"/>
        <v>0</v>
      </c>
      <c r="AQ297" s="18">
        <f t="shared" si="815"/>
        <v>0</v>
      </c>
      <c r="AR297" s="18">
        <f t="shared" si="815"/>
        <v>0</v>
      </c>
      <c r="AS297" s="18">
        <f t="shared" si="815"/>
        <v>0</v>
      </c>
      <c r="AT297" s="18">
        <f t="shared" si="815"/>
        <v>0</v>
      </c>
      <c r="AU297" s="18">
        <f t="shared" si="815"/>
        <v>0</v>
      </c>
      <c r="AV297" s="18">
        <f t="shared" si="815"/>
        <v>0</v>
      </c>
      <c r="AW297" s="18">
        <f t="shared" si="815"/>
        <v>0</v>
      </c>
      <c r="AX297" s="18">
        <f t="shared" si="815"/>
        <v>0</v>
      </c>
      <c r="AY297" s="18">
        <f t="shared" si="815"/>
        <v>0</v>
      </c>
      <c r="AZ297" s="18">
        <f t="shared" si="815"/>
        <v>0</v>
      </c>
      <c r="BA297" s="18">
        <f t="shared" si="815"/>
        <v>25930036</v>
      </c>
      <c r="BB297" s="18">
        <f t="shared" si="815"/>
        <v>0</v>
      </c>
      <c r="BC297" s="18">
        <f t="shared" si="815"/>
        <v>0</v>
      </c>
      <c r="BD297" s="18">
        <f t="shared" si="815"/>
        <v>0</v>
      </c>
      <c r="BE297" s="18">
        <f t="shared" si="815"/>
        <v>0</v>
      </c>
      <c r="BF297" s="18">
        <f t="shared" si="815"/>
        <v>0</v>
      </c>
      <c r="BG297" s="18">
        <f t="shared" si="815"/>
        <v>0</v>
      </c>
      <c r="BH297" s="18">
        <f t="shared" si="815"/>
        <v>0</v>
      </c>
      <c r="BI297" s="18">
        <f t="shared" si="815"/>
        <v>0</v>
      </c>
      <c r="BJ297" s="18">
        <f t="shared" si="815"/>
        <v>0</v>
      </c>
      <c r="BK297" s="18">
        <f t="shared" si="815"/>
        <v>0</v>
      </c>
      <c r="BL297" s="18">
        <f t="shared" si="815"/>
        <v>0</v>
      </c>
      <c r="BM297" s="18">
        <f t="shared" si="815"/>
        <v>0</v>
      </c>
      <c r="BN297" s="18">
        <f t="shared" si="815"/>
        <v>25930036</v>
      </c>
      <c r="BO297" s="18">
        <f t="shared" si="815"/>
        <v>0</v>
      </c>
      <c r="BP297" s="18">
        <f t="shared" si="815"/>
        <v>0</v>
      </c>
      <c r="BQ297" s="18">
        <f t="shared" ref="BQ297:CV297" si="816">SUM(BQ298:BQ299)</f>
        <v>0</v>
      </c>
      <c r="BR297" s="18">
        <f t="shared" si="816"/>
        <v>0</v>
      </c>
      <c r="BS297" s="18">
        <f t="shared" si="816"/>
        <v>0</v>
      </c>
      <c r="BT297" s="18">
        <f t="shared" si="816"/>
        <v>0</v>
      </c>
      <c r="BU297" s="18">
        <f t="shared" si="816"/>
        <v>0</v>
      </c>
      <c r="BV297" s="18">
        <f t="shared" si="816"/>
        <v>0</v>
      </c>
      <c r="BW297" s="18">
        <f t="shared" si="816"/>
        <v>0</v>
      </c>
      <c r="BX297" s="18">
        <f t="shared" si="816"/>
        <v>0</v>
      </c>
      <c r="BY297" s="18">
        <f t="shared" si="816"/>
        <v>25930036</v>
      </c>
      <c r="BZ297" s="18">
        <f t="shared" si="816"/>
        <v>4787495</v>
      </c>
      <c r="CA297" s="18">
        <f t="shared" si="816"/>
        <v>4787495</v>
      </c>
      <c r="CB297" s="18">
        <f t="shared" si="816"/>
        <v>0</v>
      </c>
      <c r="CC297" s="18">
        <f t="shared" si="816"/>
        <v>0</v>
      </c>
      <c r="CD297" s="18">
        <f t="shared" si="816"/>
        <v>0</v>
      </c>
      <c r="CE297" s="18">
        <f t="shared" si="816"/>
        <v>4787495</v>
      </c>
      <c r="CF297" s="18">
        <f t="shared" si="816"/>
        <v>0</v>
      </c>
      <c r="CG297" s="18">
        <f t="shared" si="816"/>
        <v>0</v>
      </c>
      <c r="CH297" s="18">
        <f t="shared" si="816"/>
        <v>0</v>
      </c>
      <c r="CI297" s="18">
        <f t="shared" si="816"/>
        <v>4787495</v>
      </c>
      <c r="CJ297" s="18">
        <f t="shared" si="816"/>
        <v>0</v>
      </c>
      <c r="CK297" s="18">
        <f t="shared" si="816"/>
        <v>0</v>
      </c>
      <c r="CL297" s="18">
        <f t="shared" si="816"/>
        <v>0</v>
      </c>
      <c r="CM297" s="18">
        <f t="shared" si="816"/>
        <v>0</v>
      </c>
      <c r="CN297" s="18">
        <f t="shared" si="816"/>
        <v>0</v>
      </c>
      <c r="CO297" s="18">
        <f t="shared" si="816"/>
        <v>0</v>
      </c>
      <c r="CP297" s="74">
        <f t="shared" si="816"/>
        <v>0</v>
      </c>
      <c r="CQ297" s="74">
        <f t="shared" si="816"/>
        <v>0</v>
      </c>
      <c r="CR297" s="74">
        <f t="shared" si="816"/>
        <v>0</v>
      </c>
      <c r="CS297" s="18">
        <f t="shared" si="816"/>
        <v>0</v>
      </c>
      <c r="CT297" s="18">
        <f t="shared" si="816"/>
        <v>0</v>
      </c>
      <c r="CU297" s="18">
        <f t="shared" si="816"/>
        <v>0</v>
      </c>
      <c r="CV297" s="46">
        <f t="shared" si="816"/>
        <v>0</v>
      </c>
    </row>
    <row r="298" spans="1:101" s="57" customFormat="1" ht="31.2" x14ac:dyDescent="0.3">
      <c r="A298" s="105" t="s">
        <v>1</v>
      </c>
      <c r="B298" s="21" t="s">
        <v>66</v>
      </c>
      <c r="C298" s="22" t="s">
        <v>526</v>
      </c>
      <c r="D298" s="19">
        <f>SUM(E298+BZ298+CS298)</f>
        <v>25930036</v>
      </c>
      <c r="E298" s="19">
        <f>SUM(F298+BA298)</f>
        <v>25930036</v>
      </c>
      <c r="F298" s="19">
        <f>SUM(G298+H298+I298+P298+S298+T298+U298+AE298+AD298)</f>
        <v>0</v>
      </c>
      <c r="G298" s="19">
        <v>0</v>
      </c>
      <c r="H298" s="19">
        <v>0</v>
      </c>
      <c r="I298" s="19">
        <f t="shared" ref="I298:I309" si="817">SUM(J298:O298)</f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f t="shared" ref="P298:P309" si="818">SUM(Q298:R298)</f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f t="shared" ref="U298" si="819">SUM(V298:AC298)</f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f>SUM(AF298:AZ298)</f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v>0</v>
      </c>
      <c r="AV298" s="19">
        <v>0</v>
      </c>
      <c r="AW298" s="19">
        <v>0</v>
      </c>
      <c r="AX298" s="19">
        <v>0</v>
      </c>
      <c r="AY298" s="19"/>
      <c r="AZ298" s="19"/>
      <c r="BA298" s="19">
        <f>SUM(BB298+BF298+BI298+BK298+BN298)</f>
        <v>25930036</v>
      </c>
      <c r="BB298" s="19">
        <f>SUM(BC298:BE298)</f>
        <v>0</v>
      </c>
      <c r="BC298" s="19">
        <v>0</v>
      </c>
      <c r="BD298" s="19">
        <v>0</v>
      </c>
      <c r="BE298" s="19">
        <v>0</v>
      </c>
      <c r="BF298" s="19">
        <f>SUM(BH298:BH298)</f>
        <v>0</v>
      </c>
      <c r="BG298" s="19">
        <v>0</v>
      </c>
      <c r="BH298" s="19">
        <v>0</v>
      </c>
      <c r="BI298" s="19">
        <f>22780831-22780831</f>
        <v>0</v>
      </c>
      <c r="BJ298" s="19">
        <v>0</v>
      </c>
      <c r="BK298" s="19">
        <f t="shared" ref="BK298:BK309" si="820">SUM(BL298)</f>
        <v>0</v>
      </c>
      <c r="BL298" s="19">
        <v>0</v>
      </c>
      <c r="BM298" s="19">
        <v>0</v>
      </c>
      <c r="BN298" s="19">
        <f>SUM(BO298:BY298)</f>
        <v>25930036</v>
      </c>
      <c r="BO298" s="19">
        <v>0</v>
      </c>
      <c r="BP298" s="19">
        <v>0</v>
      </c>
      <c r="BQ298" s="19">
        <v>0</v>
      </c>
      <c r="BR298" s="19">
        <v>0</v>
      </c>
      <c r="BS298" s="19">
        <v>0</v>
      </c>
      <c r="BT298" s="19">
        <v>0</v>
      </c>
      <c r="BU298" s="19">
        <v>0</v>
      </c>
      <c r="BV298" s="19">
        <v>0</v>
      </c>
      <c r="BW298" s="19">
        <v>0</v>
      </c>
      <c r="BX298" s="19">
        <v>0</v>
      </c>
      <c r="BY298" s="19">
        <v>25930036</v>
      </c>
      <c r="BZ298" s="19">
        <f t="shared" ref="BZ298:BZ309" si="821">SUM(CA298+CO298)</f>
        <v>0</v>
      </c>
      <c r="CA298" s="19">
        <f>SUM(CB298+CE298+CK298)</f>
        <v>0</v>
      </c>
      <c r="CB298" s="19">
        <f t="shared" ref="CB298:CB309" si="822">SUM(CC298:CD298)</f>
        <v>0</v>
      </c>
      <c r="CC298" s="19">
        <v>0</v>
      </c>
      <c r="CD298" s="19">
        <v>0</v>
      </c>
      <c r="CE298" s="19">
        <f>SUM(CF298:CJ298)</f>
        <v>0</v>
      </c>
      <c r="CF298" s="19">
        <v>0</v>
      </c>
      <c r="CG298" s="19"/>
      <c r="CH298" s="19">
        <v>0</v>
      </c>
      <c r="CI298" s="19">
        <v>0</v>
      </c>
      <c r="CJ298" s="19">
        <v>0</v>
      </c>
      <c r="CK298" s="19">
        <f>SUM(CL298:CN298)</f>
        <v>0</v>
      </c>
      <c r="CL298" s="19"/>
      <c r="CM298" s="19">
        <v>0</v>
      </c>
      <c r="CN298" s="19"/>
      <c r="CO298" s="19">
        <v>0</v>
      </c>
      <c r="CP298" s="75"/>
      <c r="CQ298" s="75"/>
      <c r="CR298" s="75"/>
      <c r="CS298" s="19">
        <f t="shared" ref="CS298:CS309" si="823">SUM(CT298)</f>
        <v>0</v>
      </c>
      <c r="CT298" s="19">
        <f t="shared" ref="CT298:CT309" si="824">SUM(CU298:CV298)</f>
        <v>0</v>
      </c>
      <c r="CU298" s="19">
        <v>0</v>
      </c>
      <c r="CV298" s="20">
        <v>0</v>
      </c>
    </row>
    <row r="299" spans="1:101" s="52" customFormat="1" ht="31.2" x14ac:dyDescent="0.3">
      <c r="A299" s="105"/>
      <c r="B299" s="21" t="s">
        <v>271</v>
      </c>
      <c r="C299" s="22" t="s">
        <v>526</v>
      </c>
      <c r="D299" s="19">
        <f>SUM(E299+BZ299+CS299)</f>
        <v>4787495</v>
      </c>
      <c r="E299" s="19">
        <f>SUM(F299+BA299)</f>
        <v>0</v>
      </c>
      <c r="F299" s="19">
        <f>SUM(G299+H299+I299+P299+S299+T299+U299+AE299+AD299)</f>
        <v>0</v>
      </c>
      <c r="G299" s="19">
        <v>0</v>
      </c>
      <c r="H299" s="19">
        <v>0</v>
      </c>
      <c r="I299" s="19">
        <f t="shared" ref="I299" si="825">SUM(J299:O299)</f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f t="shared" ref="P299" si="826">SUM(Q299:R299)</f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f t="shared" ref="U299" si="827">SUM(V299:AC299)</f>
        <v>0</v>
      </c>
      <c r="V299" s="19">
        <v>0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0</v>
      </c>
      <c r="AE299" s="19">
        <f>SUM(AF299:AZ299)</f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0</v>
      </c>
      <c r="AO299" s="19">
        <v>0</v>
      </c>
      <c r="AP299" s="19">
        <v>0</v>
      </c>
      <c r="AQ299" s="19">
        <v>0</v>
      </c>
      <c r="AR299" s="19">
        <v>0</v>
      </c>
      <c r="AS299" s="19">
        <v>0</v>
      </c>
      <c r="AT299" s="19">
        <v>0</v>
      </c>
      <c r="AU299" s="19">
        <v>0</v>
      </c>
      <c r="AV299" s="19">
        <v>0</v>
      </c>
      <c r="AW299" s="19">
        <v>0</v>
      </c>
      <c r="AX299" s="19">
        <v>0</v>
      </c>
      <c r="AY299" s="19"/>
      <c r="AZ299" s="19"/>
      <c r="BA299" s="19">
        <f>SUM(BB299+BF299+BI299+BK299+BN299)</f>
        <v>0</v>
      </c>
      <c r="BB299" s="19">
        <f>SUM(BC299:BE299)</f>
        <v>0</v>
      </c>
      <c r="BC299" s="19">
        <v>0</v>
      </c>
      <c r="BD299" s="19">
        <v>0</v>
      </c>
      <c r="BE299" s="19">
        <v>0</v>
      </c>
      <c r="BF299" s="19">
        <f>SUM(BH299:BH299)</f>
        <v>0</v>
      </c>
      <c r="BG299" s="19">
        <v>0</v>
      </c>
      <c r="BH299" s="19">
        <v>0</v>
      </c>
      <c r="BI299" s="19"/>
      <c r="BJ299" s="19">
        <v>0</v>
      </c>
      <c r="BK299" s="19">
        <f t="shared" ref="BK299" si="828">SUM(BL299)</f>
        <v>0</v>
      </c>
      <c r="BL299" s="19">
        <v>0</v>
      </c>
      <c r="BM299" s="19">
        <v>0</v>
      </c>
      <c r="BN299" s="19">
        <f>SUM(BO299:BY299)</f>
        <v>0</v>
      </c>
      <c r="BO299" s="19">
        <v>0</v>
      </c>
      <c r="BP299" s="19">
        <v>0</v>
      </c>
      <c r="BQ299" s="19">
        <v>0</v>
      </c>
      <c r="BR299" s="19">
        <v>0</v>
      </c>
      <c r="BS299" s="19">
        <v>0</v>
      </c>
      <c r="BT299" s="19">
        <v>0</v>
      </c>
      <c r="BU299" s="19">
        <v>0</v>
      </c>
      <c r="BV299" s="19">
        <v>0</v>
      </c>
      <c r="BW299" s="19">
        <v>0</v>
      </c>
      <c r="BX299" s="19">
        <v>0</v>
      </c>
      <c r="BY299" s="19"/>
      <c r="BZ299" s="19">
        <f t="shared" si="821"/>
        <v>4787495</v>
      </c>
      <c r="CA299" s="19">
        <f>SUM(CB299+CE299+CK299)</f>
        <v>4787495</v>
      </c>
      <c r="CB299" s="19">
        <f t="shared" ref="CB299" si="829">SUM(CC299:CD299)</f>
        <v>0</v>
      </c>
      <c r="CC299" s="19">
        <v>0</v>
      </c>
      <c r="CD299" s="19">
        <v>0</v>
      </c>
      <c r="CE299" s="19">
        <f>SUM(CF299:CJ299)</f>
        <v>4787495</v>
      </c>
      <c r="CF299" s="19">
        <v>0</v>
      </c>
      <c r="CG299" s="19"/>
      <c r="CH299" s="19">
        <v>0</v>
      </c>
      <c r="CI299" s="19">
        <f>0+4787495</f>
        <v>4787495</v>
      </c>
      <c r="CJ299" s="19"/>
      <c r="CK299" s="19">
        <f>SUM(CL299:CN299)</f>
        <v>0</v>
      </c>
      <c r="CL299" s="19"/>
      <c r="CM299" s="19">
        <v>0</v>
      </c>
      <c r="CN299" s="19"/>
      <c r="CO299" s="19">
        <v>0</v>
      </c>
      <c r="CP299" s="75"/>
      <c r="CQ299" s="75"/>
      <c r="CR299" s="75"/>
      <c r="CS299" s="19">
        <f t="shared" ref="CS299" si="830">SUM(CT299)</f>
        <v>0</v>
      </c>
      <c r="CT299" s="19">
        <f t="shared" ref="CT299" si="831">SUM(CU299:CV299)</f>
        <v>0</v>
      </c>
      <c r="CU299" s="19">
        <v>0</v>
      </c>
      <c r="CV299" s="20">
        <v>0</v>
      </c>
      <c r="CW299" s="57"/>
    </row>
    <row r="300" spans="1:101" s="57" customFormat="1" ht="15.6" x14ac:dyDescent="0.3">
      <c r="A300" s="104" t="s">
        <v>313</v>
      </c>
      <c r="B300" s="16" t="s">
        <v>1</v>
      </c>
      <c r="C300" s="17" t="s">
        <v>314</v>
      </c>
      <c r="D300" s="18">
        <f t="shared" ref="D300:AK300" si="832">SUM(D301)</f>
        <v>167593521</v>
      </c>
      <c r="E300" s="18">
        <f t="shared" si="832"/>
        <v>3782298</v>
      </c>
      <c r="F300" s="18">
        <f t="shared" si="832"/>
        <v>3782298</v>
      </c>
      <c r="G300" s="18">
        <f t="shared" si="832"/>
        <v>0</v>
      </c>
      <c r="H300" s="18">
        <f t="shared" si="832"/>
        <v>0</v>
      </c>
      <c r="I300" s="18">
        <f t="shared" si="832"/>
        <v>0</v>
      </c>
      <c r="J300" s="18">
        <f t="shared" si="832"/>
        <v>0</v>
      </c>
      <c r="K300" s="18">
        <f t="shared" si="832"/>
        <v>0</v>
      </c>
      <c r="L300" s="18">
        <f t="shared" si="832"/>
        <v>0</v>
      </c>
      <c r="M300" s="18">
        <f t="shared" si="832"/>
        <v>0</v>
      </c>
      <c r="N300" s="18">
        <f t="shared" si="832"/>
        <v>0</v>
      </c>
      <c r="O300" s="18">
        <f t="shared" si="832"/>
        <v>0</v>
      </c>
      <c r="P300" s="18">
        <f t="shared" si="832"/>
        <v>0</v>
      </c>
      <c r="Q300" s="18">
        <f t="shared" si="832"/>
        <v>0</v>
      </c>
      <c r="R300" s="18">
        <f t="shared" si="832"/>
        <v>0</v>
      </c>
      <c r="S300" s="18">
        <f t="shared" si="832"/>
        <v>0</v>
      </c>
      <c r="T300" s="18">
        <f t="shared" si="832"/>
        <v>0</v>
      </c>
      <c r="U300" s="18">
        <f t="shared" si="832"/>
        <v>0</v>
      </c>
      <c r="V300" s="18">
        <f t="shared" si="832"/>
        <v>0</v>
      </c>
      <c r="W300" s="18">
        <f t="shared" si="832"/>
        <v>0</v>
      </c>
      <c r="X300" s="18">
        <f t="shared" si="832"/>
        <v>0</v>
      </c>
      <c r="Y300" s="18">
        <f t="shared" si="832"/>
        <v>0</v>
      </c>
      <c r="Z300" s="18">
        <f t="shared" si="832"/>
        <v>0</v>
      </c>
      <c r="AA300" s="18">
        <f t="shared" si="832"/>
        <v>0</v>
      </c>
      <c r="AB300" s="18">
        <f t="shared" si="832"/>
        <v>0</v>
      </c>
      <c r="AC300" s="18">
        <f t="shared" si="832"/>
        <v>0</v>
      </c>
      <c r="AD300" s="18">
        <f t="shared" si="832"/>
        <v>0</v>
      </c>
      <c r="AE300" s="18">
        <f t="shared" si="832"/>
        <v>3782298</v>
      </c>
      <c r="AF300" s="18">
        <f t="shared" si="832"/>
        <v>0</v>
      </c>
      <c r="AG300" s="18">
        <f t="shared" si="832"/>
        <v>0</v>
      </c>
      <c r="AH300" s="18">
        <f t="shared" si="832"/>
        <v>0</v>
      </c>
      <c r="AI300" s="18">
        <f t="shared" si="832"/>
        <v>0</v>
      </c>
      <c r="AJ300" s="18">
        <f t="shared" si="832"/>
        <v>0</v>
      </c>
      <c r="AK300" s="18">
        <f t="shared" si="832"/>
        <v>0</v>
      </c>
      <c r="AL300" s="18">
        <f t="shared" ref="AL300:CV300" si="833">SUM(AL301)</f>
        <v>0</v>
      </c>
      <c r="AM300" s="18">
        <f t="shared" si="833"/>
        <v>0</v>
      </c>
      <c r="AN300" s="18">
        <f t="shared" si="833"/>
        <v>0</v>
      </c>
      <c r="AO300" s="18">
        <f t="shared" si="833"/>
        <v>0</v>
      </c>
      <c r="AP300" s="18">
        <f t="shared" si="833"/>
        <v>0</v>
      </c>
      <c r="AQ300" s="18">
        <f t="shared" si="833"/>
        <v>0</v>
      </c>
      <c r="AR300" s="18">
        <f t="shared" si="833"/>
        <v>0</v>
      </c>
      <c r="AS300" s="18">
        <f t="shared" si="833"/>
        <v>0</v>
      </c>
      <c r="AT300" s="18">
        <f t="shared" si="833"/>
        <v>0</v>
      </c>
      <c r="AU300" s="18">
        <f t="shared" si="833"/>
        <v>0</v>
      </c>
      <c r="AV300" s="18">
        <f t="shared" si="833"/>
        <v>0</v>
      </c>
      <c r="AW300" s="18">
        <f t="shared" si="833"/>
        <v>0</v>
      </c>
      <c r="AX300" s="18">
        <f t="shared" si="833"/>
        <v>0</v>
      </c>
      <c r="AY300" s="18"/>
      <c r="AZ300" s="18">
        <f t="shared" si="833"/>
        <v>3782298</v>
      </c>
      <c r="BA300" s="18">
        <f t="shared" si="833"/>
        <v>0</v>
      </c>
      <c r="BB300" s="18">
        <f t="shared" si="833"/>
        <v>0</v>
      </c>
      <c r="BC300" s="18">
        <f t="shared" si="833"/>
        <v>0</v>
      </c>
      <c r="BD300" s="18">
        <f t="shared" si="833"/>
        <v>0</v>
      </c>
      <c r="BE300" s="18">
        <f t="shared" si="833"/>
        <v>0</v>
      </c>
      <c r="BF300" s="18">
        <f t="shared" si="833"/>
        <v>0</v>
      </c>
      <c r="BG300" s="18">
        <f t="shared" si="833"/>
        <v>0</v>
      </c>
      <c r="BH300" s="18">
        <f t="shared" si="833"/>
        <v>0</v>
      </c>
      <c r="BI300" s="18">
        <f t="shared" si="833"/>
        <v>0</v>
      </c>
      <c r="BJ300" s="18">
        <f t="shared" si="833"/>
        <v>0</v>
      </c>
      <c r="BK300" s="18">
        <f t="shared" si="833"/>
        <v>0</v>
      </c>
      <c r="BL300" s="18">
        <f t="shared" si="833"/>
        <v>0</v>
      </c>
      <c r="BM300" s="18">
        <f t="shared" si="833"/>
        <v>0</v>
      </c>
      <c r="BN300" s="18">
        <f t="shared" si="833"/>
        <v>0</v>
      </c>
      <c r="BO300" s="18">
        <f t="shared" si="833"/>
        <v>0</v>
      </c>
      <c r="BP300" s="18">
        <f t="shared" si="833"/>
        <v>0</v>
      </c>
      <c r="BQ300" s="18">
        <f t="shared" si="833"/>
        <v>0</v>
      </c>
      <c r="BR300" s="18">
        <f t="shared" si="833"/>
        <v>0</v>
      </c>
      <c r="BS300" s="18">
        <f t="shared" si="833"/>
        <v>0</v>
      </c>
      <c r="BT300" s="18">
        <f t="shared" si="833"/>
        <v>0</v>
      </c>
      <c r="BU300" s="18">
        <f t="shared" si="833"/>
        <v>0</v>
      </c>
      <c r="BV300" s="18">
        <f t="shared" si="833"/>
        <v>0</v>
      </c>
      <c r="BW300" s="18">
        <f t="shared" si="833"/>
        <v>0</v>
      </c>
      <c r="BX300" s="18">
        <f t="shared" si="833"/>
        <v>0</v>
      </c>
      <c r="BY300" s="18">
        <f t="shared" si="833"/>
        <v>0</v>
      </c>
      <c r="BZ300" s="18">
        <f t="shared" si="821"/>
        <v>163811223</v>
      </c>
      <c r="CA300" s="18">
        <f t="shared" si="833"/>
        <v>161126725</v>
      </c>
      <c r="CB300" s="18">
        <f t="shared" si="833"/>
        <v>0</v>
      </c>
      <c r="CC300" s="18">
        <f t="shared" si="833"/>
        <v>0</v>
      </c>
      <c r="CD300" s="18">
        <f t="shared" si="833"/>
        <v>0</v>
      </c>
      <c r="CE300" s="18">
        <f t="shared" si="833"/>
        <v>87785851</v>
      </c>
      <c r="CF300" s="18">
        <f t="shared" si="833"/>
        <v>0</v>
      </c>
      <c r="CG300" s="18">
        <f t="shared" si="833"/>
        <v>84482563</v>
      </c>
      <c r="CH300" s="18">
        <f t="shared" si="833"/>
        <v>2424997</v>
      </c>
      <c r="CI300" s="18">
        <f t="shared" si="833"/>
        <v>22585</v>
      </c>
      <c r="CJ300" s="18">
        <f t="shared" si="833"/>
        <v>855706</v>
      </c>
      <c r="CK300" s="18">
        <f t="shared" si="833"/>
        <v>73340874</v>
      </c>
      <c r="CL300" s="18">
        <f t="shared" si="833"/>
        <v>59644529</v>
      </c>
      <c r="CM300" s="18">
        <f t="shared" si="833"/>
        <v>13696345</v>
      </c>
      <c r="CN300" s="18">
        <f t="shared" si="833"/>
        <v>0</v>
      </c>
      <c r="CO300" s="18">
        <f t="shared" si="833"/>
        <v>2684498</v>
      </c>
      <c r="CP300" s="74"/>
      <c r="CQ300" s="74"/>
      <c r="CR300" s="74"/>
      <c r="CS300" s="18">
        <f t="shared" si="833"/>
        <v>0</v>
      </c>
      <c r="CT300" s="18">
        <f t="shared" si="833"/>
        <v>0</v>
      </c>
      <c r="CU300" s="18">
        <f t="shared" si="833"/>
        <v>0</v>
      </c>
      <c r="CV300" s="46">
        <f t="shared" si="833"/>
        <v>0</v>
      </c>
      <c r="CW300" s="52"/>
    </row>
    <row r="301" spans="1:101" s="52" customFormat="1" ht="15.6" x14ac:dyDescent="0.3">
      <c r="A301" s="105" t="s">
        <v>1</v>
      </c>
      <c r="B301" s="21" t="s">
        <v>315</v>
      </c>
      <c r="C301" s="22" t="s">
        <v>314</v>
      </c>
      <c r="D301" s="19">
        <f>SUM(E301+BZ301+CS301)</f>
        <v>167593521</v>
      </c>
      <c r="E301" s="19">
        <f>SUM(F301+BA301)</f>
        <v>3782298</v>
      </c>
      <c r="F301" s="19">
        <f>SUM(G301+H301+I301+P301+S301+T301+U301+AE301+AD301)</f>
        <v>3782298</v>
      </c>
      <c r="G301" s="19">
        <v>0</v>
      </c>
      <c r="H301" s="19">
        <v>0</v>
      </c>
      <c r="I301" s="19">
        <f t="shared" si="817"/>
        <v>0</v>
      </c>
      <c r="J301" s="19">
        <f>3111047-3111047</f>
        <v>0</v>
      </c>
      <c r="K301" s="19"/>
      <c r="L301" s="19">
        <v>0</v>
      </c>
      <c r="M301" s="19">
        <v>0</v>
      </c>
      <c r="N301" s="19"/>
      <c r="O301" s="23"/>
      <c r="P301" s="19">
        <f t="shared" si="818"/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f t="shared" ref="U301" si="834">SUM(V301:AC301)</f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f>SUM(AF301:AZ301)</f>
        <v>3782298</v>
      </c>
      <c r="AF301" s="19">
        <v>0</v>
      </c>
      <c r="AG301" s="19">
        <v>0</v>
      </c>
      <c r="AH301" s="51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0</v>
      </c>
      <c r="AO301" s="19">
        <v>0</v>
      </c>
      <c r="AP301" s="19">
        <v>0</v>
      </c>
      <c r="AQ301" s="19">
        <v>0</v>
      </c>
      <c r="AR301" s="19">
        <v>0</v>
      </c>
      <c r="AS301" s="19">
        <v>0</v>
      </c>
      <c r="AT301" s="19">
        <v>0</v>
      </c>
      <c r="AU301" s="19">
        <v>0</v>
      </c>
      <c r="AV301" s="23">
        <v>0</v>
      </c>
      <c r="AW301" s="19">
        <v>0</v>
      </c>
      <c r="AX301" s="19">
        <v>0</v>
      </c>
      <c r="AY301" s="19">
        <v>0</v>
      </c>
      <c r="AZ301" s="19">
        <f>6100000-2317702</f>
        <v>3782298</v>
      </c>
      <c r="BA301" s="19">
        <f>SUM(BB301+BF301+BI301+BK301+BN301)</f>
        <v>0</v>
      </c>
      <c r="BB301" s="19">
        <f>SUM(BC301:BE301)</f>
        <v>0</v>
      </c>
      <c r="BC301" s="19">
        <v>0</v>
      </c>
      <c r="BD301" s="19">
        <v>0</v>
      </c>
      <c r="BE301" s="19">
        <v>0</v>
      </c>
      <c r="BF301" s="19">
        <f>SUM(BH301:BH301)</f>
        <v>0</v>
      </c>
      <c r="BG301" s="19">
        <v>0</v>
      </c>
      <c r="BH301" s="19">
        <v>0</v>
      </c>
      <c r="BI301" s="19">
        <v>0</v>
      </c>
      <c r="BJ301" s="19">
        <v>0</v>
      </c>
      <c r="BK301" s="19">
        <f t="shared" si="820"/>
        <v>0</v>
      </c>
      <c r="BL301" s="19">
        <v>0</v>
      </c>
      <c r="BM301" s="19">
        <v>0</v>
      </c>
      <c r="BN301" s="19">
        <f>SUM(BO301:BY301)</f>
        <v>0</v>
      </c>
      <c r="BO301" s="19">
        <v>0</v>
      </c>
      <c r="BP301" s="19">
        <v>0</v>
      </c>
      <c r="BQ301" s="19">
        <v>0</v>
      </c>
      <c r="BR301" s="19">
        <v>0</v>
      </c>
      <c r="BS301" s="19">
        <v>0</v>
      </c>
      <c r="BT301" s="19">
        <v>0</v>
      </c>
      <c r="BU301" s="19">
        <v>0</v>
      </c>
      <c r="BV301" s="23"/>
      <c r="BW301" s="19">
        <v>0</v>
      </c>
      <c r="BX301" s="19">
        <v>0</v>
      </c>
      <c r="BY301" s="19">
        <v>0</v>
      </c>
      <c r="BZ301" s="19">
        <f t="shared" si="821"/>
        <v>163811223</v>
      </c>
      <c r="CA301" s="19">
        <f>SUM(CB301+CE301+CK301)</f>
        <v>161126725</v>
      </c>
      <c r="CB301" s="19">
        <f t="shared" si="822"/>
        <v>0</v>
      </c>
      <c r="CC301" s="19"/>
      <c r="CD301" s="35"/>
      <c r="CE301" s="19">
        <f>SUM(CF301:CJ301)</f>
        <v>87785851</v>
      </c>
      <c r="CF301" s="23">
        <f>98859686-98859686</f>
        <v>0</v>
      </c>
      <c r="CG301" s="23">
        <f>61000000+23482563</f>
        <v>84482563</v>
      </c>
      <c r="CH301" s="24">
        <f>2000000+424997</f>
        <v>2424997</v>
      </c>
      <c r="CI301" s="24">
        <f>0+22585</f>
        <v>22585</v>
      </c>
      <c r="CJ301" s="24">
        <f>0+855706</f>
        <v>855706</v>
      </c>
      <c r="CK301" s="19">
        <f>SUM(CL301:CN301)</f>
        <v>73340874</v>
      </c>
      <c r="CL301" s="24">
        <f>68500000-8855471</f>
        <v>59644529</v>
      </c>
      <c r="CM301" s="19">
        <f>13540314+156031</f>
        <v>13696345</v>
      </c>
      <c r="CN301" s="19"/>
      <c r="CO301" s="19">
        <f>0+2684498</f>
        <v>2684498</v>
      </c>
      <c r="CP301" s="75"/>
      <c r="CQ301" s="75"/>
      <c r="CR301" s="75"/>
      <c r="CS301" s="19">
        <f t="shared" si="823"/>
        <v>0</v>
      </c>
      <c r="CT301" s="19">
        <f t="shared" si="824"/>
        <v>0</v>
      </c>
      <c r="CU301" s="19">
        <v>0</v>
      </c>
      <c r="CV301" s="20">
        <v>0</v>
      </c>
      <c r="CW301" s="57"/>
    </row>
    <row r="302" spans="1:101" s="57" customFormat="1" ht="15.6" x14ac:dyDescent="0.3">
      <c r="A302" s="104" t="s">
        <v>316</v>
      </c>
      <c r="B302" s="16" t="s">
        <v>1</v>
      </c>
      <c r="C302" s="17" t="s">
        <v>317</v>
      </c>
      <c r="D302" s="18">
        <f t="shared" ref="D302:BQ302" si="835">SUM(D303)</f>
        <v>18411164</v>
      </c>
      <c r="E302" s="18">
        <f t="shared" si="835"/>
        <v>18411164</v>
      </c>
      <c r="F302" s="18">
        <f t="shared" si="835"/>
        <v>18411164</v>
      </c>
      <c r="G302" s="18">
        <f t="shared" si="835"/>
        <v>0</v>
      </c>
      <c r="H302" s="18">
        <f t="shared" si="835"/>
        <v>0</v>
      </c>
      <c r="I302" s="18">
        <f t="shared" si="835"/>
        <v>0</v>
      </c>
      <c r="J302" s="18">
        <f t="shared" si="835"/>
        <v>0</v>
      </c>
      <c r="K302" s="18">
        <f t="shared" si="835"/>
        <v>0</v>
      </c>
      <c r="L302" s="18">
        <f t="shared" si="835"/>
        <v>0</v>
      </c>
      <c r="M302" s="18">
        <f t="shared" si="835"/>
        <v>0</v>
      </c>
      <c r="N302" s="18">
        <f t="shared" si="835"/>
        <v>0</v>
      </c>
      <c r="O302" s="18">
        <f t="shared" si="835"/>
        <v>0</v>
      </c>
      <c r="P302" s="18">
        <f t="shared" si="835"/>
        <v>0</v>
      </c>
      <c r="Q302" s="18">
        <f t="shared" si="835"/>
        <v>0</v>
      </c>
      <c r="R302" s="18">
        <f t="shared" si="835"/>
        <v>0</v>
      </c>
      <c r="S302" s="18">
        <f t="shared" si="835"/>
        <v>0</v>
      </c>
      <c r="T302" s="18">
        <f t="shared" si="835"/>
        <v>0</v>
      </c>
      <c r="U302" s="18">
        <f t="shared" si="835"/>
        <v>0</v>
      </c>
      <c r="V302" s="18">
        <f t="shared" si="835"/>
        <v>0</v>
      </c>
      <c r="W302" s="18">
        <f t="shared" si="835"/>
        <v>0</v>
      </c>
      <c r="X302" s="18">
        <f t="shared" si="835"/>
        <v>0</v>
      </c>
      <c r="Y302" s="18">
        <f t="shared" si="835"/>
        <v>0</v>
      </c>
      <c r="Z302" s="18">
        <f t="shared" si="835"/>
        <v>0</v>
      </c>
      <c r="AA302" s="18">
        <f t="shared" si="835"/>
        <v>0</v>
      </c>
      <c r="AB302" s="18">
        <f t="shared" si="835"/>
        <v>0</v>
      </c>
      <c r="AC302" s="18">
        <f t="shared" si="835"/>
        <v>0</v>
      </c>
      <c r="AD302" s="18">
        <f t="shared" si="835"/>
        <v>0</v>
      </c>
      <c r="AE302" s="18">
        <f t="shared" si="835"/>
        <v>18411164</v>
      </c>
      <c r="AF302" s="18">
        <f t="shared" si="835"/>
        <v>0</v>
      </c>
      <c r="AG302" s="18">
        <f t="shared" si="835"/>
        <v>0</v>
      </c>
      <c r="AH302" s="18">
        <f t="shared" si="835"/>
        <v>0</v>
      </c>
      <c r="AI302" s="18">
        <f t="shared" si="835"/>
        <v>0</v>
      </c>
      <c r="AJ302" s="18">
        <f t="shared" si="835"/>
        <v>0</v>
      </c>
      <c r="AK302" s="18">
        <f t="shared" si="835"/>
        <v>0</v>
      </c>
      <c r="AL302" s="18">
        <f t="shared" si="835"/>
        <v>0</v>
      </c>
      <c r="AM302" s="18">
        <f t="shared" si="835"/>
        <v>0</v>
      </c>
      <c r="AN302" s="18">
        <f t="shared" si="835"/>
        <v>0</v>
      </c>
      <c r="AO302" s="18">
        <f t="shared" si="835"/>
        <v>0</v>
      </c>
      <c r="AP302" s="18">
        <f t="shared" si="835"/>
        <v>0</v>
      </c>
      <c r="AQ302" s="18">
        <f t="shared" si="835"/>
        <v>0</v>
      </c>
      <c r="AR302" s="18">
        <f t="shared" si="835"/>
        <v>0</v>
      </c>
      <c r="AS302" s="18">
        <f t="shared" si="835"/>
        <v>0</v>
      </c>
      <c r="AT302" s="18">
        <f t="shared" si="835"/>
        <v>0</v>
      </c>
      <c r="AU302" s="18">
        <f t="shared" si="835"/>
        <v>0</v>
      </c>
      <c r="AV302" s="18">
        <f t="shared" si="835"/>
        <v>0</v>
      </c>
      <c r="AW302" s="18">
        <f t="shared" si="835"/>
        <v>0</v>
      </c>
      <c r="AX302" s="18">
        <f t="shared" si="835"/>
        <v>0</v>
      </c>
      <c r="AY302" s="18"/>
      <c r="AZ302" s="18">
        <f t="shared" si="835"/>
        <v>18411164</v>
      </c>
      <c r="BA302" s="18">
        <f t="shared" si="835"/>
        <v>0</v>
      </c>
      <c r="BB302" s="18">
        <f t="shared" si="835"/>
        <v>0</v>
      </c>
      <c r="BC302" s="18">
        <f t="shared" si="835"/>
        <v>0</v>
      </c>
      <c r="BD302" s="18">
        <f t="shared" si="835"/>
        <v>0</v>
      </c>
      <c r="BE302" s="18">
        <f t="shared" si="835"/>
        <v>0</v>
      </c>
      <c r="BF302" s="18">
        <f t="shared" si="835"/>
        <v>0</v>
      </c>
      <c r="BG302" s="18">
        <f t="shared" si="835"/>
        <v>0</v>
      </c>
      <c r="BH302" s="18">
        <f t="shared" si="835"/>
        <v>0</v>
      </c>
      <c r="BI302" s="18">
        <f t="shared" si="835"/>
        <v>0</v>
      </c>
      <c r="BJ302" s="18">
        <f t="shared" si="835"/>
        <v>0</v>
      </c>
      <c r="BK302" s="18">
        <f t="shared" si="835"/>
        <v>0</v>
      </c>
      <c r="BL302" s="18">
        <f t="shared" si="835"/>
        <v>0</v>
      </c>
      <c r="BM302" s="18">
        <f t="shared" si="835"/>
        <v>0</v>
      </c>
      <c r="BN302" s="18">
        <f t="shared" si="835"/>
        <v>0</v>
      </c>
      <c r="BO302" s="18">
        <f t="shared" si="835"/>
        <v>0</v>
      </c>
      <c r="BP302" s="18">
        <f t="shared" si="835"/>
        <v>0</v>
      </c>
      <c r="BQ302" s="18">
        <f t="shared" si="835"/>
        <v>0</v>
      </c>
      <c r="BR302" s="18">
        <f t="shared" ref="BR302:CV302" si="836">SUM(BR303)</f>
        <v>0</v>
      </c>
      <c r="BS302" s="18">
        <f t="shared" si="836"/>
        <v>0</v>
      </c>
      <c r="BT302" s="18">
        <f t="shared" si="836"/>
        <v>0</v>
      </c>
      <c r="BU302" s="18">
        <f t="shared" si="836"/>
        <v>0</v>
      </c>
      <c r="BV302" s="18">
        <f t="shared" si="836"/>
        <v>0</v>
      </c>
      <c r="BW302" s="18">
        <f t="shared" si="836"/>
        <v>0</v>
      </c>
      <c r="BX302" s="18">
        <f t="shared" si="836"/>
        <v>0</v>
      </c>
      <c r="BY302" s="18">
        <f t="shared" si="836"/>
        <v>0</v>
      </c>
      <c r="BZ302" s="18">
        <f t="shared" si="821"/>
        <v>0</v>
      </c>
      <c r="CA302" s="18">
        <f t="shared" si="836"/>
        <v>0</v>
      </c>
      <c r="CB302" s="18">
        <f t="shared" si="836"/>
        <v>0</v>
      </c>
      <c r="CC302" s="18">
        <f t="shared" si="836"/>
        <v>0</v>
      </c>
      <c r="CD302" s="18">
        <f t="shared" si="836"/>
        <v>0</v>
      </c>
      <c r="CE302" s="18">
        <f t="shared" si="836"/>
        <v>0</v>
      </c>
      <c r="CF302" s="18">
        <f t="shared" si="836"/>
        <v>0</v>
      </c>
      <c r="CG302" s="18">
        <f t="shared" si="836"/>
        <v>0</v>
      </c>
      <c r="CH302" s="18">
        <f t="shared" si="836"/>
        <v>0</v>
      </c>
      <c r="CI302" s="18">
        <f t="shared" si="836"/>
        <v>0</v>
      </c>
      <c r="CJ302" s="18">
        <f t="shared" si="836"/>
        <v>0</v>
      </c>
      <c r="CK302" s="18">
        <f t="shared" si="836"/>
        <v>0</v>
      </c>
      <c r="CL302" s="18">
        <f t="shared" si="836"/>
        <v>0</v>
      </c>
      <c r="CM302" s="18">
        <f t="shared" si="836"/>
        <v>0</v>
      </c>
      <c r="CN302" s="18"/>
      <c r="CO302" s="18">
        <f t="shared" si="836"/>
        <v>0</v>
      </c>
      <c r="CP302" s="74"/>
      <c r="CQ302" s="74"/>
      <c r="CR302" s="74"/>
      <c r="CS302" s="18">
        <f t="shared" si="836"/>
        <v>0</v>
      </c>
      <c r="CT302" s="18">
        <f t="shared" si="836"/>
        <v>0</v>
      </c>
      <c r="CU302" s="18">
        <f t="shared" si="836"/>
        <v>0</v>
      </c>
      <c r="CV302" s="46">
        <f t="shared" si="836"/>
        <v>0</v>
      </c>
      <c r="CW302" s="52"/>
    </row>
    <row r="303" spans="1:101" s="52" customFormat="1" ht="15.6" x14ac:dyDescent="0.3">
      <c r="A303" s="105" t="s">
        <v>1</v>
      </c>
      <c r="B303" s="21" t="s">
        <v>271</v>
      </c>
      <c r="C303" s="22" t="s">
        <v>317</v>
      </c>
      <c r="D303" s="19">
        <f>SUM(E303+BZ303+CS303)</f>
        <v>18411164</v>
      </c>
      <c r="E303" s="19">
        <f>SUM(F303+BA303)</f>
        <v>18411164</v>
      </c>
      <c r="F303" s="19">
        <f>SUM(G303+H303+I303+P303+S303+T303+U303+AE303+AD303)</f>
        <v>18411164</v>
      </c>
      <c r="G303" s="19">
        <v>0</v>
      </c>
      <c r="H303" s="19">
        <v>0</v>
      </c>
      <c r="I303" s="19">
        <f t="shared" si="817"/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f t="shared" si="818"/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f t="shared" ref="U303" si="837">SUM(V303:AC303)</f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f>SUM(AF303:AZ303)</f>
        <v>18411164</v>
      </c>
      <c r="AF303" s="19">
        <v>0</v>
      </c>
      <c r="AG303" s="19">
        <v>0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9">
        <v>0</v>
      </c>
      <c r="AP303" s="19">
        <v>0</v>
      </c>
      <c r="AQ303" s="19">
        <v>0</v>
      </c>
      <c r="AR303" s="19">
        <v>0</v>
      </c>
      <c r="AS303" s="19">
        <v>0</v>
      </c>
      <c r="AT303" s="19">
        <v>0</v>
      </c>
      <c r="AU303" s="19">
        <v>0</v>
      </c>
      <c r="AV303" s="19">
        <v>0</v>
      </c>
      <c r="AW303" s="19">
        <v>0</v>
      </c>
      <c r="AX303" s="19">
        <v>0</v>
      </c>
      <c r="AY303" s="19">
        <v>0</v>
      </c>
      <c r="AZ303" s="23">
        <f>23433526-5022362</f>
        <v>18411164</v>
      </c>
      <c r="BA303" s="19">
        <f>SUM(BB303+BF303+BI303+BK303+BN303)</f>
        <v>0</v>
      </c>
      <c r="BB303" s="19">
        <f>SUM(BC303:BE303)</f>
        <v>0</v>
      </c>
      <c r="BC303" s="19">
        <v>0</v>
      </c>
      <c r="BD303" s="19">
        <v>0</v>
      </c>
      <c r="BE303" s="19">
        <v>0</v>
      </c>
      <c r="BF303" s="19">
        <f>SUM(BH303:BH303)</f>
        <v>0</v>
      </c>
      <c r="BG303" s="19">
        <v>0</v>
      </c>
      <c r="BH303" s="19">
        <v>0</v>
      </c>
      <c r="BI303" s="19">
        <v>0</v>
      </c>
      <c r="BJ303" s="19">
        <v>0</v>
      </c>
      <c r="BK303" s="19">
        <f t="shared" si="820"/>
        <v>0</v>
      </c>
      <c r="BL303" s="19">
        <v>0</v>
      </c>
      <c r="BM303" s="19">
        <v>0</v>
      </c>
      <c r="BN303" s="19">
        <f>SUM(BO303:BY303)</f>
        <v>0</v>
      </c>
      <c r="BO303" s="19">
        <v>0</v>
      </c>
      <c r="BP303" s="19">
        <v>0</v>
      </c>
      <c r="BQ303" s="19">
        <v>0</v>
      </c>
      <c r="BR303" s="19">
        <v>0</v>
      </c>
      <c r="BS303" s="19">
        <v>0</v>
      </c>
      <c r="BT303" s="19">
        <v>0</v>
      </c>
      <c r="BU303" s="19">
        <v>0</v>
      </c>
      <c r="BV303" s="19">
        <v>0</v>
      </c>
      <c r="BW303" s="19">
        <v>0</v>
      </c>
      <c r="BX303" s="19">
        <v>0</v>
      </c>
      <c r="BY303" s="19">
        <v>0</v>
      </c>
      <c r="BZ303" s="19">
        <f t="shared" si="821"/>
        <v>0</v>
      </c>
      <c r="CA303" s="19">
        <f>SUM(CB303+CE303+CK303)</f>
        <v>0</v>
      </c>
      <c r="CB303" s="19">
        <f t="shared" si="822"/>
        <v>0</v>
      </c>
      <c r="CC303" s="19">
        <v>0</v>
      </c>
      <c r="CD303" s="19">
        <v>0</v>
      </c>
      <c r="CE303" s="19">
        <f>SUM(CF303:CJ303)</f>
        <v>0</v>
      </c>
      <c r="CF303" s="19">
        <v>0</v>
      </c>
      <c r="CG303" s="19">
        <v>0</v>
      </c>
      <c r="CH303" s="19">
        <v>0</v>
      </c>
      <c r="CI303" s="19">
        <v>0</v>
      </c>
      <c r="CJ303" s="19">
        <v>0</v>
      </c>
      <c r="CK303" s="19">
        <f>SUM(CL303:CN303)</f>
        <v>0</v>
      </c>
      <c r="CL303" s="19">
        <v>0</v>
      </c>
      <c r="CM303" s="19">
        <v>0</v>
      </c>
      <c r="CN303" s="19"/>
      <c r="CO303" s="19">
        <v>0</v>
      </c>
      <c r="CP303" s="75"/>
      <c r="CQ303" s="75"/>
      <c r="CR303" s="75"/>
      <c r="CS303" s="19">
        <f t="shared" si="823"/>
        <v>0</v>
      </c>
      <c r="CT303" s="19">
        <f t="shared" si="824"/>
        <v>0</v>
      </c>
      <c r="CU303" s="19">
        <v>0</v>
      </c>
      <c r="CV303" s="20">
        <v>0</v>
      </c>
      <c r="CW303" s="57"/>
    </row>
    <row r="304" spans="1:101" s="58" customFormat="1" ht="15.6" x14ac:dyDescent="0.3">
      <c r="A304" s="104" t="s">
        <v>318</v>
      </c>
      <c r="B304" s="16" t="s">
        <v>1</v>
      </c>
      <c r="C304" s="17" t="s">
        <v>319</v>
      </c>
      <c r="D304" s="18">
        <f t="shared" ref="D304:AK304" si="838">SUM(D305)</f>
        <v>5831291</v>
      </c>
      <c r="E304" s="18">
        <f t="shared" si="838"/>
        <v>5831291</v>
      </c>
      <c r="F304" s="18">
        <f t="shared" si="838"/>
        <v>0</v>
      </c>
      <c r="G304" s="18">
        <f t="shared" si="838"/>
        <v>0</v>
      </c>
      <c r="H304" s="18">
        <f t="shared" si="838"/>
        <v>0</v>
      </c>
      <c r="I304" s="18">
        <f t="shared" si="838"/>
        <v>0</v>
      </c>
      <c r="J304" s="18">
        <f t="shared" si="838"/>
        <v>0</v>
      </c>
      <c r="K304" s="18">
        <f t="shared" si="838"/>
        <v>0</v>
      </c>
      <c r="L304" s="18">
        <f t="shared" si="838"/>
        <v>0</v>
      </c>
      <c r="M304" s="18">
        <f t="shared" si="838"/>
        <v>0</v>
      </c>
      <c r="N304" s="18">
        <f t="shared" si="838"/>
        <v>0</v>
      </c>
      <c r="O304" s="18">
        <f t="shared" si="838"/>
        <v>0</v>
      </c>
      <c r="P304" s="18">
        <f t="shared" si="838"/>
        <v>0</v>
      </c>
      <c r="Q304" s="18">
        <f t="shared" si="838"/>
        <v>0</v>
      </c>
      <c r="R304" s="18">
        <f t="shared" si="838"/>
        <v>0</v>
      </c>
      <c r="S304" s="18">
        <f t="shared" si="838"/>
        <v>0</v>
      </c>
      <c r="T304" s="18">
        <f t="shared" si="838"/>
        <v>0</v>
      </c>
      <c r="U304" s="18">
        <f t="shared" si="838"/>
        <v>0</v>
      </c>
      <c r="V304" s="18">
        <f t="shared" si="838"/>
        <v>0</v>
      </c>
      <c r="W304" s="18">
        <f t="shared" si="838"/>
        <v>0</v>
      </c>
      <c r="X304" s="18">
        <f t="shared" si="838"/>
        <v>0</v>
      </c>
      <c r="Y304" s="18">
        <f t="shared" si="838"/>
        <v>0</v>
      </c>
      <c r="Z304" s="18">
        <f t="shared" si="838"/>
        <v>0</v>
      </c>
      <c r="AA304" s="18">
        <f t="shared" si="838"/>
        <v>0</v>
      </c>
      <c r="AB304" s="18">
        <f t="shared" si="838"/>
        <v>0</v>
      </c>
      <c r="AC304" s="18">
        <f t="shared" si="838"/>
        <v>0</v>
      </c>
      <c r="AD304" s="18">
        <f t="shared" si="838"/>
        <v>0</v>
      </c>
      <c r="AE304" s="18">
        <f t="shared" si="838"/>
        <v>0</v>
      </c>
      <c r="AF304" s="18">
        <f t="shared" si="838"/>
        <v>0</v>
      </c>
      <c r="AG304" s="18">
        <f t="shared" si="838"/>
        <v>0</v>
      </c>
      <c r="AH304" s="18">
        <f t="shared" si="838"/>
        <v>0</v>
      </c>
      <c r="AI304" s="18">
        <f t="shared" si="838"/>
        <v>0</v>
      </c>
      <c r="AJ304" s="18">
        <f t="shared" si="838"/>
        <v>0</v>
      </c>
      <c r="AK304" s="18">
        <f t="shared" si="838"/>
        <v>0</v>
      </c>
      <c r="AL304" s="18">
        <f t="shared" ref="AL304:CV304" si="839">SUM(AL305)</f>
        <v>0</v>
      </c>
      <c r="AM304" s="18">
        <f t="shared" si="839"/>
        <v>0</v>
      </c>
      <c r="AN304" s="18">
        <f t="shared" si="839"/>
        <v>0</v>
      </c>
      <c r="AO304" s="18">
        <f t="shared" si="839"/>
        <v>0</v>
      </c>
      <c r="AP304" s="18">
        <f t="shared" si="839"/>
        <v>0</v>
      </c>
      <c r="AQ304" s="18">
        <f t="shared" si="839"/>
        <v>0</v>
      </c>
      <c r="AR304" s="18">
        <f t="shared" si="839"/>
        <v>0</v>
      </c>
      <c r="AS304" s="18">
        <f t="shared" si="839"/>
        <v>0</v>
      </c>
      <c r="AT304" s="18">
        <f t="shared" si="839"/>
        <v>0</v>
      </c>
      <c r="AU304" s="18">
        <f t="shared" si="839"/>
        <v>0</v>
      </c>
      <c r="AV304" s="18">
        <f t="shared" si="839"/>
        <v>0</v>
      </c>
      <c r="AW304" s="18">
        <f t="shared" si="839"/>
        <v>0</v>
      </c>
      <c r="AX304" s="18">
        <f t="shared" si="839"/>
        <v>0</v>
      </c>
      <c r="AY304" s="18"/>
      <c r="AZ304" s="18">
        <f>SUM(AZ305)</f>
        <v>0</v>
      </c>
      <c r="BA304" s="18">
        <f t="shared" si="839"/>
        <v>5831291</v>
      </c>
      <c r="BB304" s="18">
        <f t="shared" si="839"/>
        <v>0</v>
      </c>
      <c r="BC304" s="18">
        <f t="shared" si="839"/>
        <v>0</v>
      </c>
      <c r="BD304" s="18">
        <f t="shared" si="839"/>
        <v>0</v>
      </c>
      <c r="BE304" s="18">
        <f t="shared" si="839"/>
        <v>0</v>
      </c>
      <c r="BF304" s="18">
        <f t="shared" si="839"/>
        <v>0</v>
      </c>
      <c r="BG304" s="18">
        <f t="shared" si="839"/>
        <v>0</v>
      </c>
      <c r="BH304" s="18">
        <f t="shared" si="839"/>
        <v>0</v>
      </c>
      <c r="BI304" s="18">
        <f t="shared" si="839"/>
        <v>0</v>
      </c>
      <c r="BJ304" s="18">
        <f t="shared" si="839"/>
        <v>0</v>
      </c>
      <c r="BK304" s="18">
        <f t="shared" si="839"/>
        <v>0</v>
      </c>
      <c r="BL304" s="18">
        <f t="shared" si="839"/>
        <v>0</v>
      </c>
      <c r="BM304" s="18">
        <f t="shared" si="839"/>
        <v>0</v>
      </c>
      <c r="BN304" s="18">
        <f t="shared" si="839"/>
        <v>5831291</v>
      </c>
      <c r="BO304" s="18">
        <f t="shared" si="839"/>
        <v>0</v>
      </c>
      <c r="BP304" s="18">
        <f t="shared" si="839"/>
        <v>0</v>
      </c>
      <c r="BQ304" s="18">
        <f t="shared" si="839"/>
        <v>0</v>
      </c>
      <c r="BR304" s="18">
        <f t="shared" si="839"/>
        <v>0</v>
      </c>
      <c r="BS304" s="18">
        <f t="shared" si="839"/>
        <v>0</v>
      </c>
      <c r="BT304" s="18">
        <f t="shared" si="839"/>
        <v>0</v>
      </c>
      <c r="BU304" s="18">
        <f t="shared" si="839"/>
        <v>0</v>
      </c>
      <c r="BV304" s="18">
        <f t="shared" si="839"/>
        <v>0</v>
      </c>
      <c r="BW304" s="18">
        <f t="shared" si="839"/>
        <v>0</v>
      </c>
      <c r="BX304" s="18">
        <f t="shared" si="839"/>
        <v>0</v>
      </c>
      <c r="BY304" s="18">
        <f t="shared" si="839"/>
        <v>5831291</v>
      </c>
      <c r="BZ304" s="18">
        <f t="shared" si="821"/>
        <v>0</v>
      </c>
      <c r="CA304" s="18">
        <f t="shared" si="839"/>
        <v>0</v>
      </c>
      <c r="CB304" s="18">
        <f t="shared" si="839"/>
        <v>0</v>
      </c>
      <c r="CC304" s="18">
        <f t="shared" si="839"/>
        <v>0</v>
      </c>
      <c r="CD304" s="18">
        <f t="shared" si="839"/>
        <v>0</v>
      </c>
      <c r="CE304" s="18">
        <f t="shared" si="839"/>
        <v>0</v>
      </c>
      <c r="CF304" s="18">
        <f t="shared" si="839"/>
        <v>0</v>
      </c>
      <c r="CG304" s="18">
        <f t="shared" si="839"/>
        <v>0</v>
      </c>
      <c r="CH304" s="18">
        <f t="shared" si="839"/>
        <v>0</v>
      </c>
      <c r="CI304" s="18">
        <f t="shared" si="839"/>
        <v>0</v>
      </c>
      <c r="CJ304" s="18">
        <f t="shared" si="839"/>
        <v>0</v>
      </c>
      <c r="CK304" s="18">
        <f t="shared" si="839"/>
        <v>0</v>
      </c>
      <c r="CL304" s="18">
        <f t="shared" si="839"/>
        <v>0</v>
      </c>
      <c r="CM304" s="18">
        <f t="shared" si="839"/>
        <v>0</v>
      </c>
      <c r="CN304" s="18"/>
      <c r="CO304" s="18">
        <f t="shared" si="839"/>
        <v>0</v>
      </c>
      <c r="CP304" s="74"/>
      <c r="CQ304" s="74"/>
      <c r="CR304" s="74"/>
      <c r="CS304" s="18">
        <f t="shared" si="839"/>
        <v>0</v>
      </c>
      <c r="CT304" s="18">
        <f t="shared" si="839"/>
        <v>0</v>
      </c>
      <c r="CU304" s="18">
        <f t="shared" si="839"/>
        <v>0</v>
      </c>
      <c r="CV304" s="46">
        <f t="shared" si="839"/>
        <v>0</v>
      </c>
      <c r="CW304" s="52"/>
    </row>
    <row r="305" spans="1:102" ht="15.6" x14ac:dyDescent="0.3">
      <c r="A305" s="105" t="s">
        <v>1</v>
      </c>
      <c r="B305" s="21" t="s">
        <v>271</v>
      </c>
      <c r="C305" s="22" t="s">
        <v>319</v>
      </c>
      <c r="D305" s="19">
        <f>SUM(E305+BZ305+CS305)</f>
        <v>5831291</v>
      </c>
      <c r="E305" s="19">
        <f>SUM(F305+BA305)</f>
        <v>5831291</v>
      </c>
      <c r="F305" s="19">
        <f>SUM(G305+H305+I305+P305+S305+T305+U305+AE305+AD305)</f>
        <v>0</v>
      </c>
      <c r="G305" s="19">
        <v>0</v>
      </c>
      <c r="H305" s="19">
        <v>0</v>
      </c>
      <c r="I305" s="19">
        <f t="shared" si="817"/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f t="shared" si="818"/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f t="shared" ref="U305" si="840">SUM(V305:AC305)</f>
        <v>0</v>
      </c>
      <c r="V305" s="19">
        <v>0</v>
      </c>
      <c r="W305" s="19">
        <v>0</v>
      </c>
      <c r="X305" s="19">
        <v>0</v>
      </c>
      <c r="Y305" s="19">
        <v>0</v>
      </c>
      <c r="Z305" s="19">
        <v>0</v>
      </c>
      <c r="AA305" s="19">
        <v>0</v>
      </c>
      <c r="AB305" s="19">
        <v>0</v>
      </c>
      <c r="AC305" s="19">
        <v>0</v>
      </c>
      <c r="AD305" s="19">
        <v>0</v>
      </c>
      <c r="AE305" s="19">
        <f>SUM(AF305:AZ305)</f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19">
        <v>0</v>
      </c>
      <c r="AR305" s="19">
        <v>0</v>
      </c>
      <c r="AS305" s="19">
        <v>0</v>
      </c>
      <c r="AT305" s="19">
        <v>0</v>
      </c>
      <c r="AU305" s="19">
        <v>0</v>
      </c>
      <c r="AV305" s="19">
        <v>0</v>
      </c>
      <c r="AW305" s="19">
        <v>0</v>
      </c>
      <c r="AX305" s="19">
        <v>0</v>
      </c>
      <c r="AY305" s="19"/>
      <c r="AZ305" s="19">
        <v>0</v>
      </c>
      <c r="BA305" s="19">
        <f>SUM(BB305+BF305+BI305+BK305+BN305)</f>
        <v>5831291</v>
      </c>
      <c r="BB305" s="19">
        <f>SUM(BC305:BE305)</f>
        <v>0</v>
      </c>
      <c r="BC305" s="19">
        <v>0</v>
      </c>
      <c r="BD305" s="19">
        <v>0</v>
      </c>
      <c r="BE305" s="19">
        <v>0</v>
      </c>
      <c r="BF305" s="19">
        <f>SUM(BH305:BH305)</f>
        <v>0</v>
      </c>
      <c r="BG305" s="19">
        <v>0</v>
      </c>
      <c r="BH305" s="19">
        <v>0</v>
      </c>
      <c r="BI305" s="19">
        <v>0</v>
      </c>
      <c r="BJ305" s="19">
        <v>0</v>
      </c>
      <c r="BK305" s="19">
        <f t="shared" si="820"/>
        <v>0</v>
      </c>
      <c r="BL305" s="19">
        <v>0</v>
      </c>
      <c r="BM305" s="19">
        <v>0</v>
      </c>
      <c r="BN305" s="19">
        <f>SUM(BO305:BY305)</f>
        <v>5831291</v>
      </c>
      <c r="BO305" s="19">
        <v>0</v>
      </c>
      <c r="BP305" s="19">
        <v>0</v>
      </c>
      <c r="BQ305" s="19">
        <v>0</v>
      </c>
      <c r="BR305" s="19">
        <v>0</v>
      </c>
      <c r="BS305" s="19">
        <v>0</v>
      </c>
      <c r="BT305" s="19">
        <v>0</v>
      </c>
      <c r="BU305" s="19">
        <v>0</v>
      </c>
      <c r="BV305" s="19">
        <v>0</v>
      </c>
      <c r="BW305" s="19">
        <v>0</v>
      </c>
      <c r="BX305" s="19">
        <v>0</v>
      </c>
      <c r="BY305" s="19">
        <f>7937468-2106177</f>
        <v>5831291</v>
      </c>
      <c r="BZ305" s="19">
        <f t="shared" si="821"/>
        <v>0</v>
      </c>
      <c r="CA305" s="19">
        <f>SUM(CB305+CE305+CK305)</f>
        <v>0</v>
      </c>
      <c r="CB305" s="19">
        <f t="shared" si="822"/>
        <v>0</v>
      </c>
      <c r="CC305" s="19">
        <v>0</v>
      </c>
      <c r="CD305" s="19">
        <v>0</v>
      </c>
      <c r="CE305" s="19">
        <f>SUM(CF305:CJ305)</f>
        <v>0</v>
      </c>
      <c r="CF305" s="19">
        <v>0</v>
      </c>
      <c r="CG305" s="19">
        <v>0</v>
      </c>
      <c r="CH305" s="19">
        <v>0</v>
      </c>
      <c r="CI305" s="19">
        <v>0</v>
      </c>
      <c r="CJ305" s="19">
        <v>0</v>
      </c>
      <c r="CK305" s="19">
        <f>SUM(CL305:CN305)</f>
        <v>0</v>
      </c>
      <c r="CL305" s="19">
        <v>0</v>
      </c>
      <c r="CM305" s="19">
        <v>0</v>
      </c>
      <c r="CN305" s="19"/>
      <c r="CO305" s="19">
        <v>0</v>
      </c>
      <c r="CP305" s="75"/>
      <c r="CQ305" s="75"/>
      <c r="CR305" s="75"/>
      <c r="CS305" s="19">
        <f t="shared" si="823"/>
        <v>0</v>
      </c>
      <c r="CT305" s="19">
        <f t="shared" si="824"/>
        <v>0</v>
      </c>
      <c r="CU305" s="19">
        <v>0</v>
      </c>
      <c r="CV305" s="20">
        <v>0</v>
      </c>
      <c r="CW305" s="57"/>
    </row>
    <row r="306" spans="1:102" s="58" customFormat="1" ht="15.6" x14ac:dyDescent="0.3">
      <c r="A306" s="104" t="s">
        <v>320</v>
      </c>
      <c r="B306" s="16" t="s">
        <v>1</v>
      </c>
      <c r="C306" s="30" t="s">
        <v>321</v>
      </c>
      <c r="D306" s="18">
        <f t="shared" ref="D306:AI306" si="841">SUM(D307)</f>
        <v>11926473</v>
      </c>
      <c r="E306" s="18">
        <f t="shared" si="841"/>
        <v>11926473</v>
      </c>
      <c r="F306" s="18">
        <f t="shared" si="841"/>
        <v>11926473</v>
      </c>
      <c r="G306" s="18">
        <f t="shared" si="841"/>
        <v>0</v>
      </c>
      <c r="H306" s="18">
        <f t="shared" si="841"/>
        <v>0</v>
      </c>
      <c r="I306" s="18">
        <f t="shared" si="841"/>
        <v>0</v>
      </c>
      <c r="J306" s="18">
        <f t="shared" si="841"/>
        <v>0</v>
      </c>
      <c r="K306" s="18">
        <f t="shared" si="841"/>
        <v>0</v>
      </c>
      <c r="L306" s="18">
        <f t="shared" si="841"/>
        <v>0</v>
      </c>
      <c r="M306" s="18">
        <f t="shared" si="841"/>
        <v>0</v>
      </c>
      <c r="N306" s="18">
        <f t="shared" si="841"/>
        <v>0</v>
      </c>
      <c r="O306" s="18">
        <f t="shared" si="841"/>
        <v>0</v>
      </c>
      <c r="P306" s="18">
        <f t="shared" si="841"/>
        <v>0</v>
      </c>
      <c r="Q306" s="18">
        <f t="shared" si="841"/>
        <v>0</v>
      </c>
      <c r="R306" s="18">
        <f t="shared" si="841"/>
        <v>0</v>
      </c>
      <c r="S306" s="18">
        <f t="shared" si="841"/>
        <v>0</v>
      </c>
      <c r="T306" s="18">
        <f t="shared" si="841"/>
        <v>0</v>
      </c>
      <c r="U306" s="18">
        <f t="shared" si="841"/>
        <v>0</v>
      </c>
      <c r="V306" s="18">
        <f t="shared" si="841"/>
        <v>0</v>
      </c>
      <c r="W306" s="18">
        <f t="shared" si="841"/>
        <v>0</v>
      </c>
      <c r="X306" s="18">
        <f t="shared" si="841"/>
        <v>0</v>
      </c>
      <c r="Y306" s="18">
        <f t="shared" si="841"/>
        <v>0</v>
      </c>
      <c r="Z306" s="18">
        <f t="shared" si="841"/>
        <v>0</v>
      </c>
      <c r="AA306" s="18">
        <f t="shared" si="841"/>
        <v>0</v>
      </c>
      <c r="AB306" s="18">
        <f t="shared" si="841"/>
        <v>0</v>
      </c>
      <c r="AC306" s="18">
        <f t="shared" si="841"/>
        <v>0</v>
      </c>
      <c r="AD306" s="18">
        <f t="shared" si="841"/>
        <v>0</v>
      </c>
      <c r="AE306" s="18">
        <f t="shared" si="841"/>
        <v>11926473</v>
      </c>
      <c r="AF306" s="18">
        <f t="shared" si="841"/>
        <v>0</v>
      </c>
      <c r="AG306" s="18">
        <f t="shared" si="841"/>
        <v>0</v>
      </c>
      <c r="AH306" s="18">
        <f t="shared" si="841"/>
        <v>0</v>
      </c>
      <c r="AI306" s="18">
        <f t="shared" si="841"/>
        <v>0</v>
      </c>
      <c r="AJ306" s="18">
        <f t="shared" ref="AJ306:CT306" si="842">SUM(AJ307)</f>
        <v>0</v>
      </c>
      <c r="AK306" s="18">
        <f t="shared" si="842"/>
        <v>0</v>
      </c>
      <c r="AL306" s="18">
        <f t="shared" si="842"/>
        <v>0</v>
      </c>
      <c r="AM306" s="18">
        <f t="shared" si="842"/>
        <v>0</v>
      </c>
      <c r="AN306" s="18">
        <f t="shared" si="842"/>
        <v>0</v>
      </c>
      <c r="AO306" s="18">
        <f t="shared" si="842"/>
        <v>0</v>
      </c>
      <c r="AP306" s="18">
        <f t="shared" si="842"/>
        <v>0</v>
      </c>
      <c r="AQ306" s="18">
        <f t="shared" si="842"/>
        <v>0</v>
      </c>
      <c r="AR306" s="18">
        <f t="shared" si="842"/>
        <v>0</v>
      </c>
      <c r="AS306" s="18">
        <f t="shared" si="842"/>
        <v>0</v>
      </c>
      <c r="AT306" s="18">
        <f t="shared" si="842"/>
        <v>0</v>
      </c>
      <c r="AU306" s="18">
        <f t="shared" si="842"/>
        <v>0</v>
      </c>
      <c r="AV306" s="18">
        <f t="shared" si="842"/>
        <v>0</v>
      </c>
      <c r="AW306" s="18">
        <f t="shared" si="842"/>
        <v>0</v>
      </c>
      <c r="AX306" s="18">
        <f t="shared" si="842"/>
        <v>0</v>
      </c>
      <c r="AY306" s="18"/>
      <c r="AZ306" s="18">
        <f t="shared" si="842"/>
        <v>11926473</v>
      </c>
      <c r="BA306" s="18">
        <f t="shared" si="842"/>
        <v>0</v>
      </c>
      <c r="BB306" s="18">
        <f t="shared" si="842"/>
        <v>0</v>
      </c>
      <c r="BC306" s="18">
        <f t="shared" si="842"/>
        <v>0</v>
      </c>
      <c r="BD306" s="18">
        <f t="shared" si="842"/>
        <v>0</v>
      </c>
      <c r="BE306" s="18">
        <f t="shared" si="842"/>
        <v>0</v>
      </c>
      <c r="BF306" s="18">
        <f t="shared" si="842"/>
        <v>0</v>
      </c>
      <c r="BG306" s="18">
        <f t="shared" si="842"/>
        <v>0</v>
      </c>
      <c r="BH306" s="18">
        <f t="shared" si="842"/>
        <v>0</v>
      </c>
      <c r="BI306" s="18">
        <f t="shared" si="842"/>
        <v>0</v>
      </c>
      <c r="BJ306" s="18">
        <f t="shared" si="842"/>
        <v>0</v>
      </c>
      <c r="BK306" s="18">
        <f t="shared" si="842"/>
        <v>0</v>
      </c>
      <c r="BL306" s="18">
        <f t="shared" si="842"/>
        <v>0</v>
      </c>
      <c r="BM306" s="18">
        <f t="shared" si="842"/>
        <v>0</v>
      </c>
      <c r="BN306" s="18">
        <f t="shared" si="842"/>
        <v>0</v>
      </c>
      <c r="BO306" s="18">
        <f t="shared" si="842"/>
        <v>0</v>
      </c>
      <c r="BP306" s="18">
        <f t="shared" si="842"/>
        <v>0</v>
      </c>
      <c r="BQ306" s="18">
        <f t="shared" si="842"/>
        <v>0</v>
      </c>
      <c r="BR306" s="18">
        <f t="shared" si="842"/>
        <v>0</v>
      </c>
      <c r="BS306" s="18">
        <f t="shared" si="842"/>
        <v>0</v>
      </c>
      <c r="BT306" s="18">
        <f t="shared" si="842"/>
        <v>0</v>
      </c>
      <c r="BU306" s="18">
        <f t="shared" si="842"/>
        <v>0</v>
      </c>
      <c r="BV306" s="18">
        <f t="shared" si="842"/>
        <v>0</v>
      </c>
      <c r="BW306" s="18">
        <f t="shared" si="842"/>
        <v>0</v>
      </c>
      <c r="BX306" s="18">
        <f t="shared" si="842"/>
        <v>0</v>
      </c>
      <c r="BY306" s="18">
        <f t="shared" si="842"/>
        <v>0</v>
      </c>
      <c r="BZ306" s="18">
        <f t="shared" si="821"/>
        <v>0</v>
      </c>
      <c r="CA306" s="18">
        <f t="shared" si="842"/>
        <v>0</v>
      </c>
      <c r="CB306" s="18">
        <f t="shared" si="842"/>
        <v>0</v>
      </c>
      <c r="CC306" s="18">
        <f t="shared" si="842"/>
        <v>0</v>
      </c>
      <c r="CD306" s="18">
        <f t="shared" si="842"/>
        <v>0</v>
      </c>
      <c r="CE306" s="18">
        <f t="shared" si="842"/>
        <v>0</v>
      </c>
      <c r="CF306" s="18">
        <f t="shared" si="842"/>
        <v>0</v>
      </c>
      <c r="CG306" s="18">
        <f t="shared" si="842"/>
        <v>0</v>
      </c>
      <c r="CH306" s="18">
        <f t="shared" si="842"/>
        <v>0</v>
      </c>
      <c r="CI306" s="18">
        <f t="shared" si="842"/>
        <v>0</v>
      </c>
      <c r="CJ306" s="18">
        <f t="shared" si="842"/>
        <v>0</v>
      </c>
      <c r="CK306" s="18">
        <f t="shared" si="842"/>
        <v>0</v>
      </c>
      <c r="CL306" s="18">
        <f t="shared" si="842"/>
        <v>0</v>
      </c>
      <c r="CM306" s="18">
        <f t="shared" si="842"/>
        <v>0</v>
      </c>
      <c r="CN306" s="18"/>
      <c r="CO306" s="18">
        <f t="shared" si="842"/>
        <v>0</v>
      </c>
      <c r="CP306" s="74"/>
      <c r="CQ306" s="74"/>
      <c r="CR306" s="74"/>
      <c r="CS306" s="18">
        <f t="shared" si="842"/>
        <v>0</v>
      </c>
      <c r="CT306" s="18">
        <f t="shared" si="842"/>
        <v>0</v>
      </c>
      <c r="CU306" s="18">
        <f t="shared" ref="CU306:CV306" si="843">SUM(CU307)</f>
        <v>0</v>
      </c>
      <c r="CV306" s="46">
        <f t="shared" si="843"/>
        <v>0</v>
      </c>
      <c r="CW306" s="52"/>
    </row>
    <row r="307" spans="1:102" ht="15.6" x14ac:dyDescent="0.3">
      <c r="A307" s="105" t="s">
        <v>1</v>
      </c>
      <c r="B307" s="21" t="s">
        <v>66</v>
      </c>
      <c r="C307" s="31" t="s">
        <v>321</v>
      </c>
      <c r="D307" s="19">
        <f>SUM(E307+BZ307+CS307)</f>
        <v>11926473</v>
      </c>
      <c r="E307" s="19">
        <f>SUM(F307+BA307)</f>
        <v>11926473</v>
      </c>
      <c r="F307" s="19">
        <f>SUM(G307+H307+I307+P307+S307+T307+U307+AE307+AD307)</f>
        <v>11926473</v>
      </c>
      <c r="G307" s="19"/>
      <c r="H307" s="19"/>
      <c r="I307" s="19">
        <f>SUM(J307:O307)</f>
        <v>0</v>
      </c>
      <c r="J307" s="19"/>
      <c r="K307" s="19"/>
      <c r="L307" s="19"/>
      <c r="M307" s="19"/>
      <c r="N307" s="19"/>
      <c r="O307" s="19"/>
      <c r="P307" s="19">
        <f>SUM(Q307:R307)</f>
        <v>0</v>
      </c>
      <c r="Q307" s="19"/>
      <c r="R307" s="19"/>
      <c r="S307" s="19"/>
      <c r="T307" s="19"/>
      <c r="U307" s="19">
        <f t="shared" ref="U307" si="844">SUM(V307:AC307)</f>
        <v>0</v>
      </c>
      <c r="V307" s="19"/>
      <c r="W307" s="19"/>
      <c r="X307" s="19"/>
      <c r="Y307" s="19"/>
      <c r="Z307" s="19"/>
      <c r="AA307" s="19"/>
      <c r="AB307" s="19"/>
      <c r="AC307" s="19"/>
      <c r="AD307" s="19"/>
      <c r="AE307" s="19">
        <f>SUM(AF307:AZ307)</f>
        <v>11926473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24">
        <f>21925000-9998527</f>
        <v>11926473</v>
      </c>
      <c r="BA307" s="19">
        <f>SUM(BB307+BF307+BI307+BK307+BN307)</f>
        <v>0</v>
      </c>
      <c r="BB307" s="19">
        <f>SUM(BC307:BE307)</f>
        <v>0</v>
      </c>
      <c r="BC307" s="24"/>
      <c r="BD307" s="19">
        <v>0</v>
      </c>
      <c r="BE307" s="19">
        <v>0</v>
      </c>
      <c r="BF307" s="19">
        <f>SUM(BH307:BH307)</f>
        <v>0</v>
      </c>
      <c r="BG307" s="19">
        <v>0</v>
      </c>
      <c r="BH307" s="19">
        <v>0</v>
      </c>
      <c r="BI307" s="19">
        <v>0</v>
      </c>
      <c r="BJ307" s="19">
        <v>0</v>
      </c>
      <c r="BK307" s="19">
        <f>SUM(BL307)</f>
        <v>0</v>
      </c>
      <c r="BL307" s="19">
        <v>0</v>
      </c>
      <c r="BM307" s="19">
        <v>0</v>
      </c>
      <c r="BN307" s="19">
        <f>SUM(BO307:BY307)</f>
        <v>0</v>
      </c>
      <c r="BO307" s="19">
        <v>0</v>
      </c>
      <c r="BP307" s="19">
        <v>0</v>
      </c>
      <c r="BQ307" s="19">
        <v>0</v>
      </c>
      <c r="BR307" s="19">
        <v>0</v>
      </c>
      <c r="BS307" s="19">
        <v>0</v>
      </c>
      <c r="BT307" s="19">
        <v>0</v>
      </c>
      <c r="BU307" s="19">
        <v>0</v>
      </c>
      <c r="BV307" s="19">
        <v>0</v>
      </c>
      <c r="BW307" s="19">
        <v>0</v>
      </c>
      <c r="BX307" s="19"/>
      <c r="BY307" s="19"/>
      <c r="BZ307" s="19">
        <f t="shared" si="821"/>
        <v>0</v>
      </c>
      <c r="CA307" s="19">
        <f>SUM(CB307+CE307+CK307)</f>
        <v>0</v>
      </c>
      <c r="CB307" s="19">
        <f>SUM(CC307:CD307)</f>
        <v>0</v>
      </c>
      <c r="CC307" s="19">
        <v>0</v>
      </c>
      <c r="CD307" s="19"/>
      <c r="CE307" s="19">
        <f>SUM(CF307:CJ307)</f>
        <v>0</v>
      </c>
      <c r="CF307" s="19">
        <v>0</v>
      </c>
      <c r="CG307" s="19">
        <v>0</v>
      </c>
      <c r="CH307" s="19"/>
      <c r="CI307" s="19"/>
      <c r="CJ307" s="19"/>
      <c r="CK307" s="19">
        <f>SUM(CL307:CN307)</f>
        <v>0</v>
      </c>
      <c r="CL307" s="19"/>
      <c r="CM307" s="19"/>
      <c r="CN307" s="19"/>
      <c r="CO307" s="19">
        <v>0</v>
      </c>
      <c r="CP307" s="75"/>
      <c r="CQ307" s="75"/>
      <c r="CR307" s="75"/>
      <c r="CS307" s="19">
        <f>SUM(CT307)</f>
        <v>0</v>
      </c>
      <c r="CT307" s="19">
        <f>SUM(CU307:CV307)</f>
        <v>0</v>
      </c>
      <c r="CU307" s="19">
        <v>0</v>
      </c>
      <c r="CV307" s="20">
        <v>0</v>
      </c>
      <c r="CW307" s="57"/>
    </row>
    <row r="308" spans="1:102" s="58" customFormat="1" ht="31.2" x14ac:dyDescent="0.3">
      <c r="A308" s="104" t="s">
        <v>322</v>
      </c>
      <c r="B308" s="16" t="s">
        <v>1</v>
      </c>
      <c r="C308" s="30" t="s">
        <v>323</v>
      </c>
      <c r="D308" s="18">
        <f t="shared" ref="D308:AK308" si="845">SUM(D309)</f>
        <v>47635629</v>
      </c>
      <c r="E308" s="18">
        <f t="shared" si="845"/>
        <v>47635629</v>
      </c>
      <c r="F308" s="18">
        <f t="shared" si="845"/>
        <v>1428973</v>
      </c>
      <c r="G308" s="18">
        <f t="shared" si="845"/>
        <v>0</v>
      </c>
      <c r="H308" s="18">
        <f t="shared" si="845"/>
        <v>0</v>
      </c>
      <c r="I308" s="18">
        <f t="shared" si="845"/>
        <v>0</v>
      </c>
      <c r="J308" s="18">
        <f t="shared" si="845"/>
        <v>0</v>
      </c>
      <c r="K308" s="18">
        <f t="shared" si="845"/>
        <v>0</v>
      </c>
      <c r="L308" s="18">
        <f t="shared" si="845"/>
        <v>0</v>
      </c>
      <c r="M308" s="18">
        <f t="shared" si="845"/>
        <v>0</v>
      </c>
      <c r="N308" s="18">
        <f t="shared" si="845"/>
        <v>0</v>
      </c>
      <c r="O308" s="18">
        <f t="shared" si="845"/>
        <v>0</v>
      </c>
      <c r="P308" s="18">
        <f t="shared" si="845"/>
        <v>0</v>
      </c>
      <c r="Q308" s="18">
        <f t="shared" si="845"/>
        <v>0</v>
      </c>
      <c r="R308" s="18">
        <f t="shared" si="845"/>
        <v>0</v>
      </c>
      <c r="S308" s="18">
        <f t="shared" si="845"/>
        <v>0</v>
      </c>
      <c r="T308" s="18">
        <f t="shared" si="845"/>
        <v>0</v>
      </c>
      <c r="U308" s="18">
        <f t="shared" si="845"/>
        <v>0</v>
      </c>
      <c r="V308" s="18">
        <f t="shared" si="845"/>
        <v>0</v>
      </c>
      <c r="W308" s="18">
        <f t="shared" si="845"/>
        <v>0</v>
      </c>
      <c r="X308" s="18">
        <f t="shared" si="845"/>
        <v>0</v>
      </c>
      <c r="Y308" s="18">
        <f t="shared" si="845"/>
        <v>0</v>
      </c>
      <c r="Z308" s="18">
        <f t="shared" si="845"/>
        <v>0</v>
      </c>
      <c r="AA308" s="18">
        <f t="shared" si="845"/>
        <v>0</v>
      </c>
      <c r="AB308" s="18">
        <f t="shared" si="845"/>
        <v>0</v>
      </c>
      <c r="AC308" s="18">
        <f t="shared" si="845"/>
        <v>0</v>
      </c>
      <c r="AD308" s="18">
        <f t="shared" si="845"/>
        <v>0</v>
      </c>
      <c r="AE308" s="18">
        <f t="shared" si="845"/>
        <v>1428973</v>
      </c>
      <c r="AF308" s="18">
        <f t="shared" si="845"/>
        <v>0</v>
      </c>
      <c r="AG308" s="18">
        <f t="shared" si="845"/>
        <v>0</v>
      </c>
      <c r="AH308" s="18">
        <f t="shared" si="845"/>
        <v>0</v>
      </c>
      <c r="AI308" s="18">
        <f t="shared" si="845"/>
        <v>0</v>
      </c>
      <c r="AJ308" s="18">
        <f t="shared" si="845"/>
        <v>0</v>
      </c>
      <c r="AK308" s="18">
        <f t="shared" si="845"/>
        <v>0</v>
      </c>
      <c r="AL308" s="18">
        <f t="shared" ref="AL308:CV308" si="846">SUM(AL309)</f>
        <v>0</v>
      </c>
      <c r="AM308" s="18">
        <f t="shared" si="846"/>
        <v>0</v>
      </c>
      <c r="AN308" s="18">
        <f t="shared" si="846"/>
        <v>0</v>
      </c>
      <c r="AO308" s="18">
        <f t="shared" si="846"/>
        <v>0</v>
      </c>
      <c r="AP308" s="18">
        <f t="shared" si="846"/>
        <v>0</v>
      </c>
      <c r="AQ308" s="18">
        <f t="shared" si="846"/>
        <v>0</v>
      </c>
      <c r="AR308" s="18">
        <f t="shared" si="846"/>
        <v>0</v>
      </c>
      <c r="AS308" s="18">
        <f t="shared" si="846"/>
        <v>0</v>
      </c>
      <c r="AT308" s="18">
        <f t="shared" si="846"/>
        <v>0</v>
      </c>
      <c r="AU308" s="18">
        <f t="shared" si="846"/>
        <v>0</v>
      </c>
      <c r="AV308" s="18">
        <f t="shared" si="846"/>
        <v>0</v>
      </c>
      <c r="AW308" s="18">
        <f t="shared" si="846"/>
        <v>0</v>
      </c>
      <c r="AX308" s="18">
        <f t="shared" si="846"/>
        <v>0</v>
      </c>
      <c r="AY308" s="18"/>
      <c r="AZ308" s="18">
        <f t="shared" si="846"/>
        <v>1428973</v>
      </c>
      <c r="BA308" s="18">
        <f t="shared" si="846"/>
        <v>46206656</v>
      </c>
      <c r="BB308" s="18">
        <f t="shared" si="846"/>
        <v>46206656</v>
      </c>
      <c r="BC308" s="18">
        <f t="shared" si="846"/>
        <v>46206656</v>
      </c>
      <c r="BD308" s="18">
        <f t="shared" si="846"/>
        <v>0</v>
      </c>
      <c r="BE308" s="18">
        <f t="shared" si="846"/>
        <v>0</v>
      </c>
      <c r="BF308" s="18">
        <f t="shared" si="846"/>
        <v>0</v>
      </c>
      <c r="BG308" s="18">
        <f t="shared" si="846"/>
        <v>0</v>
      </c>
      <c r="BH308" s="18">
        <f t="shared" si="846"/>
        <v>0</v>
      </c>
      <c r="BI308" s="18">
        <f t="shared" si="846"/>
        <v>0</v>
      </c>
      <c r="BJ308" s="18">
        <f t="shared" si="846"/>
        <v>0</v>
      </c>
      <c r="BK308" s="18">
        <f t="shared" si="846"/>
        <v>0</v>
      </c>
      <c r="BL308" s="18">
        <f t="shared" si="846"/>
        <v>0</v>
      </c>
      <c r="BM308" s="18">
        <f t="shared" si="846"/>
        <v>0</v>
      </c>
      <c r="BN308" s="18">
        <f t="shared" si="846"/>
        <v>0</v>
      </c>
      <c r="BO308" s="18">
        <f t="shared" si="846"/>
        <v>0</v>
      </c>
      <c r="BP308" s="18">
        <f t="shared" si="846"/>
        <v>0</v>
      </c>
      <c r="BQ308" s="18">
        <f t="shared" si="846"/>
        <v>0</v>
      </c>
      <c r="BR308" s="18">
        <f t="shared" si="846"/>
        <v>0</v>
      </c>
      <c r="BS308" s="18">
        <f t="shared" si="846"/>
        <v>0</v>
      </c>
      <c r="BT308" s="18">
        <f t="shared" si="846"/>
        <v>0</v>
      </c>
      <c r="BU308" s="18">
        <f t="shared" si="846"/>
        <v>0</v>
      </c>
      <c r="BV308" s="18">
        <f t="shared" si="846"/>
        <v>0</v>
      </c>
      <c r="BW308" s="18">
        <f t="shared" si="846"/>
        <v>0</v>
      </c>
      <c r="BX308" s="18">
        <f t="shared" si="846"/>
        <v>0</v>
      </c>
      <c r="BY308" s="18">
        <f t="shared" si="846"/>
        <v>0</v>
      </c>
      <c r="BZ308" s="18">
        <f t="shared" si="821"/>
        <v>0</v>
      </c>
      <c r="CA308" s="18">
        <f t="shared" si="846"/>
        <v>0</v>
      </c>
      <c r="CB308" s="18">
        <f t="shared" si="846"/>
        <v>0</v>
      </c>
      <c r="CC308" s="18">
        <f t="shared" si="846"/>
        <v>0</v>
      </c>
      <c r="CD308" s="18">
        <f t="shared" si="846"/>
        <v>0</v>
      </c>
      <c r="CE308" s="18">
        <f t="shared" si="846"/>
        <v>0</v>
      </c>
      <c r="CF308" s="18">
        <f t="shared" si="846"/>
        <v>0</v>
      </c>
      <c r="CG308" s="18">
        <f t="shared" si="846"/>
        <v>0</v>
      </c>
      <c r="CH308" s="18">
        <f t="shared" si="846"/>
        <v>0</v>
      </c>
      <c r="CI308" s="18">
        <f t="shared" si="846"/>
        <v>0</v>
      </c>
      <c r="CJ308" s="18">
        <f t="shared" si="846"/>
        <v>0</v>
      </c>
      <c r="CK308" s="18">
        <f t="shared" si="846"/>
        <v>0</v>
      </c>
      <c r="CL308" s="18">
        <f t="shared" si="846"/>
        <v>0</v>
      </c>
      <c r="CM308" s="18">
        <f t="shared" si="846"/>
        <v>0</v>
      </c>
      <c r="CN308" s="18"/>
      <c r="CO308" s="18">
        <f t="shared" si="846"/>
        <v>0</v>
      </c>
      <c r="CP308" s="74"/>
      <c r="CQ308" s="74"/>
      <c r="CR308" s="74"/>
      <c r="CS308" s="18">
        <f t="shared" si="846"/>
        <v>0</v>
      </c>
      <c r="CT308" s="18">
        <f t="shared" si="846"/>
        <v>0</v>
      </c>
      <c r="CU308" s="18">
        <f t="shared" si="846"/>
        <v>0</v>
      </c>
      <c r="CV308" s="46">
        <f t="shared" si="846"/>
        <v>0</v>
      </c>
      <c r="CW308" s="52"/>
    </row>
    <row r="309" spans="1:102" ht="15.6" x14ac:dyDescent="0.3">
      <c r="A309" s="105" t="s">
        <v>1</v>
      </c>
      <c r="B309" s="21" t="s">
        <v>66</v>
      </c>
      <c r="C309" s="31" t="s">
        <v>323</v>
      </c>
      <c r="D309" s="19">
        <f>SUM(E309+BZ309+CS309)</f>
        <v>47635629</v>
      </c>
      <c r="E309" s="19">
        <f>SUM(F309+BA309)</f>
        <v>47635629</v>
      </c>
      <c r="F309" s="19">
        <f>SUM(G309+H309+I309+P309+S309+T309+U309+AE309+AD309)</f>
        <v>1428973</v>
      </c>
      <c r="G309" s="19">
        <v>0</v>
      </c>
      <c r="H309" s="19">
        <v>0</v>
      </c>
      <c r="I309" s="19">
        <f t="shared" si="817"/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f t="shared" si="818"/>
        <v>0</v>
      </c>
      <c r="Q309" s="19">
        <v>0</v>
      </c>
      <c r="R309" s="19">
        <v>0</v>
      </c>
      <c r="S309" s="19">
        <v>0</v>
      </c>
      <c r="T309" s="19">
        <v>0</v>
      </c>
      <c r="U309" s="19">
        <f t="shared" ref="U309" si="847">SUM(V309:AC309)</f>
        <v>0</v>
      </c>
      <c r="V309" s="19">
        <v>0</v>
      </c>
      <c r="W309" s="19">
        <v>0</v>
      </c>
      <c r="X309" s="19">
        <v>0</v>
      </c>
      <c r="Y309" s="19">
        <v>0</v>
      </c>
      <c r="Z309" s="19">
        <v>0</v>
      </c>
      <c r="AA309" s="19">
        <v>0</v>
      </c>
      <c r="AB309" s="19">
        <v>0</v>
      </c>
      <c r="AC309" s="19">
        <v>0</v>
      </c>
      <c r="AD309" s="19">
        <v>0</v>
      </c>
      <c r="AE309" s="19">
        <f>SUM(AF309:AZ309)</f>
        <v>1428973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>
        <v>0</v>
      </c>
      <c r="AZ309" s="23">
        <f>14010000+1620629-14201656</f>
        <v>1428973</v>
      </c>
      <c r="BA309" s="19">
        <f>SUM(BB309+BF309+BI309+BK309+BN309)</f>
        <v>46206656</v>
      </c>
      <c r="BB309" s="19">
        <f>SUM(BC309:BE309)</f>
        <v>46206656</v>
      </c>
      <c r="BC309" s="23">
        <f>32005000+14201656</f>
        <v>46206656</v>
      </c>
      <c r="BD309" s="19">
        <v>0</v>
      </c>
      <c r="BE309" s="19">
        <v>0</v>
      </c>
      <c r="BF309" s="19">
        <f>SUM(BH309:BH309)</f>
        <v>0</v>
      </c>
      <c r="BG309" s="19">
        <v>0</v>
      </c>
      <c r="BH309" s="19">
        <v>0</v>
      </c>
      <c r="BI309" s="19"/>
      <c r="BJ309" s="19">
        <v>0</v>
      </c>
      <c r="BK309" s="19">
        <f t="shared" si="820"/>
        <v>0</v>
      </c>
      <c r="BL309" s="19">
        <v>0</v>
      </c>
      <c r="BM309" s="19">
        <v>0</v>
      </c>
      <c r="BN309" s="19">
        <f>SUM(BO309:BY309)</f>
        <v>0</v>
      </c>
      <c r="BO309" s="19">
        <v>0</v>
      </c>
      <c r="BP309" s="19">
        <v>0</v>
      </c>
      <c r="BQ309" s="19">
        <v>0</v>
      </c>
      <c r="BR309" s="19">
        <v>0</v>
      </c>
      <c r="BS309" s="19">
        <v>0</v>
      </c>
      <c r="BT309" s="19">
        <v>0</v>
      </c>
      <c r="BU309" s="19">
        <v>0</v>
      </c>
      <c r="BV309" s="19">
        <v>0</v>
      </c>
      <c r="BW309" s="19">
        <v>0</v>
      </c>
      <c r="BX309" s="19">
        <v>0</v>
      </c>
      <c r="BY309" s="19"/>
      <c r="BZ309" s="19">
        <f t="shared" si="821"/>
        <v>0</v>
      </c>
      <c r="CA309" s="19">
        <f>SUM(CB309+CE309+CK309)</f>
        <v>0</v>
      </c>
      <c r="CB309" s="19">
        <f t="shared" si="822"/>
        <v>0</v>
      </c>
      <c r="CC309" s="19">
        <v>0</v>
      </c>
      <c r="CD309" s="19">
        <v>0</v>
      </c>
      <c r="CE309" s="19">
        <f>SUM(CF309:CJ309)</f>
        <v>0</v>
      </c>
      <c r="CF309" s="19">
        <v>0</v>
      </c>
      <c r="CG309" s="19">
        <v>0</v>
      </c>
      <c r="CH309" s="19">
        <v>0</v>
      </c>
      <c r="CI309" s="19">
        <v>0</v>
      </c>
      <c r="CJ309" s="19">
        <v>0</v>
      </c>
      <c r="CK309" s="19">
        <f>SUM(CL309:CN309)</f>
        <v>0</v>
      </c>
      <c r="CL309" s="19">
        <v>0</v>
      </c>
      <c r="CM309" s="19">
        <v>0</v>
      </c>
      <c r="CN309" s="19"/>
      <c r="CO309" s="19">
        <v>0</v>
      </c>
      <c r="CP309" s="75"/>
      <c r="CQ309" s="75"/>
      <c r="CR309" s="75"/>
      <c r="CS309" s="19">
        <f t="shared" si="823"/>
        <v>0</v>
      </c>
      <c r="CT309" s="19">
        <f t="shared" si="824"/>
        <v>0</v>
      </c>
      <c r="CU309" s="19">
        <v>0</v>
      </c>
      <c r="CV309" s="20">
        <v>0</v>
      </c>
      <c r="CW309" s="57"/>
    </row>
    <row r="310" spans="1:102" ht="16.2" thickBot="1" x14ac:dyDescent="0.35">
      <c r="A310" s="110" t="s">
        <v>1</v>
      </c>
      <c r="B310" s="47" t="s">
        <v>1</v>
      </c>
      <c r="C310" s="48" t="s">
        <v>324</v>
      </c>
      <c r="D310" s="49">
        <f t="shared" ref="D310:AI310" si="848">D17+D49+D60+D63+D68+D86+D98+D101+D104+D111+D122+D143+D157+D166+D179+D213+D217+D279+D282</f>
        <v>5464584044</v>
      </c>
      <c r="E310" s="49">
        <f t="shared" si="848"/>
        <v>5036312147</v>
      </c>
      <c r="F310" s="49">
        <f t="shared" si="848"/>
        <v>3362573375</v>
      </c>
      <c r="G310" s="49">
        <f t="shared" si="848"/>
        <v>1934259327</v>
      </c>
      <c r="H310" s="49">
        <f t="shared" si="848"/>
        <v>314052788</v>
      </c>
      <c r="I310" s="49">
        <f t="shared" si="848"/>
        <v>445788911</v>
      </c>
      <c r="J310" s="49">
        <f t="shared" si="848"/>
        <v>122541399</v>
      </c>
      <c r="K310" s="49">
        <f t="shared" si="848"/>
        <v>62089908</v>
      </c>
      <c r="L310" s="49">
        <f t="shared" si="848"/>
        <v>103047646</v>
      </c>
      <c r="M310" s="49">
        <f t="shared" si="848"/>
        <v>8746805</v>
      </c>
      <c r="N310" s="49">
        <f t="shared" si="848"/>
        <v>97911152</v>
      </c>
      <c r="O310" s="49">
        <f t="shared" si="848"/>
        <v>51452001</v>
      </c>
      <c r="P310" s="49">
        <f t="shared" si="848"/>
        <v>9403124</v>
      </c>
      <c r="Q310" s="49">
        <f t="shared" si="848"/>
        <v>279088</v>
      </c>
      <c r="R310" s="49">
        <f t="shared" si="848"/>
        <v>9124036</v>
      </c>
      <c r="S310" s="49">
        <f t="shared" si="848"/>
        <v>179045</v>
      </c>
      <c r="T310" s="49">
        <f t="shared" si="848"/>
        <v>15336274</v>
      </c>
      <c r="U310" s="49">
        <f t="shared" si="848"/>
        <v>285026272</v>
      </c>
      <c r="V310" s="49">
        <f t="shared" si="848"/>
        <v>8235659</v>
      </c>
      <c r="W310" s="49">
        <f t="shared" si="848"/>
        <v>34873617</v>
      </c>
      <c r="X310" s="49">
        <f t="shared" si="848"/>
        <v>25409423</v>
      </c>
      <c r="Y310" s="49">
        <f t="shared" si="848"/>
        <v>14751269</v>
      </c>
      <c r="Z310" s="49">
        <f t="shared" si="848"/>
        <v>2500738</v>
      </c>
      <c r="AA310" s="49">
        <f t="shared" si="848"/>
        <v>1088746</v>
      </c>
      <c r="AB310" s="49">
        <f t="shared" si="848"/>
        <v>196495973</v>
      </c>
      <c r="AC310" s="49">
        <f t="shared" si="848"/>
        <v>1670847</v>
      </c>
      <c r="AD310" s="49">
        <f t="shared" si="848"/>
        <v>19182</v>
      </c>
      <c r="AE310" s="49">
        <f t="shared" si="848"/>
        <v>358508452</v>
      </c>
      <c r="AF310" s="49">
        <f t="shared" si="848"/>
        <v>100000</v>
      </c>
      <c r="AG310" s="49">
        <f t="shared" si="848"/>
        <v>13595053</v>
      </c>
      <c r="AH310" s="49">
        <f t="shared" si="848"/>
        <v>7115243</v>
      </c>
      <c r="AI310" s="49">
        <f t="shared" si="848"/>
        <v>14169277</v>
      </c>
      <c r="AJ310" s="49">
        <f t="shared" ref="AJ310:BO310" si="849">AJ17+AJ49+AJ60+AJ63+AJ68+AJ86+AJ98+AJ101+AJ104+AJ111+AJ122+AJ143+AJ157+AJ166+AJ179+AJ213+AJ217+AJ279+AJ282</f>
        <v>767013</v>
      </c>
      <c r="AK310" s="49">
        <f t="shared" si="849"/>
        <v>1720884</v>
      </c>
      <c r="AL310" s="49">
        <f t="shared" si="849"/>
        <v>1113476</v>
      </c>
      <c r="AM310" s="49">
        <f t="shared" si="849"/>
        <v>696753</v>
      </c>
      <c r="AN310" s="49">
        <f t="shared" si="849"/>
        <v>7051816</v>
      </c>
      <c r="AO310" s="49">
        <f t="shared" si="849"/>
        <v>8752579</v>
      </c>
      <c r="AP310" s="49">
        <f t="shared" si="849"/>
        <v>125048</v>
      </c>
      <c r="AQ310" s="49">
        <f t="shared" si="849"/>
        <v>20371331</v>
      </c>
      <c r="AR310" s="49">
        <f t="shared" si="849"/>
        <v>9364960</v>
      </c>
      <c r="AS310" s="49">
        <f t="shared" si="849"/>
        <v>1785762</v>
      </c>
      <c r="AT310" s="49">
        <f t="shared" si="849"/>
        <v>563649</v>
      </c>
      <c r="AU310" s="49">
        <f t="shared" si="849"/>
        <v>1926205</v>
      </c>
      <c r="AV310" s="49">
        <f t="shared" si="849"/>
        <v>20783056</v>
      </c>
      <c r="AW310" s="49">
        <f t="shared" si="849"/>
        <v>52110634</v>
      </c>
      <c r="AX310" s="49">
        <f t="shared" si="849"/>
        <v>3488228</v>
      </c>
      <c r="AY310" s="49">
        <f t="shared" si="849"/>
        <v>29474853</v>
      </c>
      <c r="AZ310" s="49">
        <f t="shared" si="849"/>
        <v>163432632</v>
      </c>
      <c r="BA310" s="49">
        <f t="shared" si="849"/>
        <v>1673738772</v>
      </c>
      <c r="BB310" s="49">
        <f t="shared" si="849"/>
        <v>274116737</v>
      </c>
      <c r="BC310" s="49">
        <f t="shared" si="849"/>
        <v>249359248</v>
      </c>
      <c r="BD310" s="49">
        <f t="shared" si="849"/>
        <v>6033387</v>
      </c>
      <c r="BE310" s="49">
        <f t="shared" si="849"/>
        <v>18724102</v>
      </c>
      <c r="BF310" s="49">
        <f t="shared" si="849"/>
        <v>29331374</v>
      </c>
      <c r="BG310" s="49">
        <f t="shared" si="849"/>
        <v>21759075</v>
      </c>
      <c r="BH310" s="49">
        <f t="shared" si="849"/>
        <v>7572299</v>
      </c>
      <c r="BI310" s="49">
        <f t="shared" si="849"/>
        <v>762295912</v>
      </c>
      <c r="BJ310" s="49">
        <f t="shared" si="849"/>
        <v>509352</v>
      </c>
      <c r="BK310" s="49">
        <f t="shared" si="849"/>
        <v>3590314</v>
      </c>
      <c r="BL310" s="49">
        <f t="shared" si="849"/>
        <v>1184463</v>
      </c>
      <c r="BM310" s="49">
        <f t="shared" si="849"/>
        <v>2405851</v>
      </c>
      <c r="BN310" s="49">
        <f t="shared" si="849"/>
        <v>604404435</v>
      </c>
      <c r="BO310" s="49">
        <f t="shared" si="849"/>
        <v>61357239</v>
      </c>
      <c r="BP310" s="49">
        <f t="shared" ref="BP310:CV310" si="850">BP17+BP49+BP60+BP63+BP68+BP86+BP98+BP101+BP104+BP111+BP122+BP143+BP157+BP166+BP179+BP213+BP217+BP279+BP282</f>
        <v>13158360</v>
      </c>
      <c r="BQ310" s="49">
        <f t="shared" si="850"/>
        <v>17178014</v>
      </c>
      <c r="BR310" s="49">
        <f t="shared" si="850"/>
        <v>25504374</v>
      </c>
      <c r="BS310" s="49">
        <f t="shared" si="850"/>
        <v>15000</v>
      </c>
      <c r="BT310" s="49">
        <f t="shared" si="850"/>
        <v>328732</v>
      </c>
      <c r="BU310" s="49">
        <f t="shared" si="850"/>
        <v>179412887</v>
      </c>
      <c r="BV310" s="49">
        <f t="shared" si="850"/>
        <v>1763250</v>
      </c>
      <c r="BW310" s="49">
        <f t="shared" si="850"/>
        <v>286944</v>
      </c>
      <c r="BX310" s="49">
        <f t="shared" si="850"/>
        <v>233806008</v>
      </c>
      <c r="BY310" s="49">
        <f t="shared" si="850"/>
        <v>71593627</v>
      </c>
      <c r="BZ310" s="49">
        <f t="shared" si="850"/>
        <v>360852512</v>
      </c>
      <c r="CA310" s="49">
        <f t="shared" si="850"/>
        <v>229144563</v>
      </c>
      <c r="CB310" s="49">
        <f t="shared" si="850"/>
        <v>41770728</v>
      </c>
      <c r="CC310" s="49">
        <f t="shared" si="850"/>
        <v>310560</v>
      </c>
      <c r="CD310" s="49">
        <f t="shared" si="850"/>
        <v>41460168</v>
      </c>
      <c r="CE310" s="49">
        <f t="shared" si="850"/>
        <v>94674952</v>
      </c>
      <c r="CF310" s="49">
        <f t="shared" si="850"/>
        <v>1749500</v>
      </c>
      <c r="CG310" s="49">
        <f t="shared" si="850"/>
        <v>84482563</v>
      </c>
      <c r="CH310" s="49">
        <f t="shared" si="850"/>
        <v>2424997</v>
      </c>
      <c r="CI310" s="49">
        <f t="shared" si="850"/>
        <v>4810080</v>
      </c>
      <c r="CJ310" s="49">
        <f t="shared" si="850"/>
        <v>1207812</v>
      </c>
      <c r="CK310" s="49">
        <f t="shared" si="850"/>
        <v>92698883</v>
      </c>
      <c r="CL310" s="49">
        <f t="shared" si="850"/>
        <v>59944529</v>
      </c>
      <c r="CM310" s="49">
        <f t="shared" si="850"/>
        <v>32754354</v>
      </c>
      <c r="CN310" s="49">
        <f t="shared" si="850"/>
        <v>0</v>
      </c>
      <c r="CO310" s="49">
        <f t="shared" si="850"/>
        <v>131707949</v>
      </c>
      <c r="CP310" s="49">
        <f t="shared" si="850"/>
        <v>67419385</v>
      </c>
      <c r="CQ310" s="49">
        <f t="shared" si="850"/>
        <v>67419385</v>
      </c>
      <c r="CR310" s="49">
        <f t="shared" si="850"/>
        <v>67419385</v>
      </c>
      <c r="CS310" s="49">
        <f t="shared" si="850"/>
        <v>0</v>
      </c>
      <c r="CT310" s="49">
        <f t="shared" si="850"/>
        <v>0</v>
      </c>
      <c r="CU310" s="49">
        <f t="shared" si="850"/>
        <v>0</v>
      </c>
      <c r="CV310" s="70">
        <f t="shared" si="850"/>
        <v>0</v>
      </c>
      <c r="CW310" s="52"/>
    </row>
    <row r="311" spans="1:102" x14ac:dyDescent="0.3">
      <c r="D311" s="61"/>
      <c r="CQ311" s="79"/>
      <c r="CT311" s="50"/>
    </row>
    <row r="312" spans="1:102" s="83" customFormat="1" x14ac:dyDescent="0.3">
      <c r="A312" s="50"/>
      <c r="B312" s="50"/>
      <c r="C312" s="85"/>
      <c r="D312" s="71">
        <v>5464584044</v>
      </c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50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91"/>
      <c r="CS312" s="91"/>
      <c r="CT312" s="91"/>
      <c r="CU312" s="71"/>
      <c r="CV312" s="71"/>
      <c r="CW312" s="71"/>
      <c r="CX312" s="50"/>
    </row>
    <row r="313" spans="1:102" x14ac:dyDescent="0.3">
      <c r="A313" s="100"/>
      <c r="B313" s="100"/>
      <c r="C313" s="111" t="s">
        <v>610</v>
      </c>
      <c r="D313" s="100">
        <f>D312-D310</f>
        <v>0</v>
      </c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  <c r="BH313" s="101"/>
      <c r="BI313" s="101"/>
      <c r="BJ313" s="101"/>
      <c r="BK313" s="101"/>
      <c r="BL313" s="101"/>
      <c r="BM313" s="101"/>
      <c r="BN313" s="101"/>
      <c r="BO313" s="101"/>
      <c r="BP313" s="101"/>
      <c r="BQ313" s="101"/>
      <c r="BR313" s="101"/>
      <c r="BS313" s="101"/>
      <c r="BT313" s="101"/>
      <c r="BU313" s="101"/>
      <c r="BV313" s="101"/>
      <c r="BW313" s="101"/>
      <c r="BX313" s="101"/>
      <c r="BY313" s="101"/>
      <c r="BZ313" s="101"/>
      <c r="CA313" s="101"/>
      <c r="CB313" s="101"/>
      <c r="CC313" s="101"/>
      <c r="CD313" s="101"/>
      <c r="CE313" s="101"/>
      <c r="CF313" s="101"/>
      <c r="CG313" s="101"/>
      <c r="CH313" s="101"/>
      <c r="CI313" s="101"/>
      <c r="CJ313" s="101"/>
      <c r="CK313" s="101"/>
      <c r="CL313" s="101"/>
      <c r="CM313" s="101"/>
      <c r="CN313" s="101"/>
      <c r="CO313" s="101"/>
      <c r="CP313" s="101"/>
      <c r="CQ313" s="101"/>
      <c r="CR313" s="101"/>
      <c r="CT313" s="50"/>
    </row>
    <row r="314" spans="1:102" s="81" customFormat="1" ht="13.8" x14ac:dyDescent="0.3">
      <c r="CS314" s="92"/>
      <c r="CT314" s="80"/>
      <c r="CU314" s="80"/>
      <c r="CV314" s="80"/>
      <c r="CW314" s="80"/>
    </row>
    <row r="315" spans="1:102" x14ac:dyDescent="0.3">
      <c r="CT315" s="50"/>
    </row>
    <row r="316" spans="1:102" x14ac:dyDescent="0.3">
      <c r="CS316" s="91"/>
      <c r="CT316" s="71"/>
      <c r="CU316" s="71"/>
      <c r="CV316" s="71"/>
      <c r="CW316" s="71"/>
    </row>
    <row r="317" spans="1:102" x14ac:dyDescent="0.3">
      <c r="CT317" s="50"/>
    </row>
    <row r="318" spans="1:102" x14ac:dyDescent="0.3">
      <c r="CT318" s="50"/>
    </row>
    <row r="319" spans="1:102" x14ac:dyDescent="0.3">
      <c r="CT319" s="50"/>
    </row>
    <row r="320" spans="1:102" x14ac:dyDescent="0.3">
      <c r="CT320" s="50"/>
    </row>
    <row r="321" spans="98:98" x14ac:dyDescent="0.3">
      <c r="CT321" s="50"/>
    </row>
    <row r="322" spans="98:98" x14ac:dyDescent="0.3">
      <c r="CT322" s="50"/>
    </row>
    <row r="323" spans="98:98" x14ac:dyDescent="0.3">
      <c r="CT323" s="50"/>
    </row>
    <row r="324" spans="98:98" x14ac:dyDescent="0.3">
      <c r="CT324" s="50"/>
    </row>
    <row r="325" spans="98:98" x14ac:dyDescent="0.3">
      <c r="CT325" s="50"/>
    </row>
    <row r="326" spans="98:98" x14ac:dyDescent="0.3">
      <c r="CT326" s="50"/>
    </row>
    <row r="327" spans="98:98" x14ac:dyDescent="0.3">
      <c r="CT327" s="50"/>
    </row>
    <row r="328" spans="98:98" x14ac:dyDescent="0.3">
      <c r="CT328" s="50"/>
    </row>
    <row r="329" spans="98:98" x14ac:dyDescent="0.3">
      <c r="CT329" s="50"/>
    </row>
    <row r="330" spans="98:98" x14ac:dyDescent="0.3">
      <c r="CT330" s="50"/>
    </row>
    <row r="331" spans="98:98" x14ac:dyDescent="0.3">
      <c r="CT331" s="50"/>
    </row>
    <row r="332" spans="98:98" x14ac:dyDescent="0.3">
      <c r="CT332" s="50"/>
    </row>
    <row r="333" spans="98:98" x14ac:dyDescent="0.3">
      <c r="CT333" s="50"/>
    </row>
    <row r="334" spans="98:98" x14ac:dyDescent="0.3">
      <c r="CT334" s="50"/>
    </row>
    <row r="335" spans="98:98" x14ac:dyDescent="0.3">
      <c r="CT335" s="50"/>
    </row>
    <row r="336" spans="98:98" x14ac:dyDescent="0.3">
      <c r="CT336" s="50"/>
    </row>
    <row r="337" spans="98:98" x14ac:dyDescent="0.3">
      <c r="CT337" s="50"/>
    </row>
    <row r="338" spans="98:98" x14ac:dyDescent="0.3">
      <c r="CT338" s="50"/>
    </row>
    <row r="339" spans="98:98" x14ac:dyDescent="0.3">
      <c r="CT339" s="50"/>
    </row>
    <row r="340" spans="98:98" x14ac:dyDescent="0.3">
      <c r="CT340" s="50"/>
    </row>
    <row r="341" spans="98:98" x14ac:dyDescent="0.3">
      <c r="CT341" s="50"/>
    </row>
    <row r="342" spans="98:98" x14ac:dyDescent="0.3">
      <c r="CT342" s="50"/>
    </row>
    <row r="343" spans="98:98" x14ac:dyDescent="0.3">
      <c r="CT343" s="50"/>
    </row>
    <row r="344" spans="98:98" x14ac:dyDescent="0.3">
      <c r="CT344" s="50"/>
    </row>
    <row r="345" spans="98:98" x14ac:dyDescent="0.3">
      <c r="CT345" s="50"/>
    </row>
    <row r="346" spans="98:98" x14ac:dyDescent="0.3">
      <c r="CT346" s="50"/>
    </row>
    <row r="347" spans="98:98" x14ac:dyDescent="0.3">
      <c r="CT347" s="50"/>
    </row>
    <row r="348" spans="98:98" x14ac:dyDescent="0.3">
      <c r="CT348" s="50"/>
    </row>
    <row r="349" spans="98:98" x14ac:dyDescent="0.3">
      <c r="CT349" s="50"/>
    </row>
    <row r="350" spans="98:98" x14ac:dyDescent="0.3">
      <c r="CT350" s="50"/>
    </row>
    <row r="351" spans="98:98" x14ac:dyDescent="0.3">
      <c r="CT351" s="50"/>
    </row>
    <row r="352" spans="98:98" x14ac:dyDescent="0.3">
      <c r="CT352" s="50"/>
    </row>
    <row r="353" spans="98:98" x14ac:dyDescent="0.3">
      <c r="CT353" s="50"/>
    </row>
    <row r="354" spans="98:98" x14ac:dyDescent="0.3">
      <c r="CT354" s="50"/>
    </row>
    <row r="355" spans="98:98" x14ac:dyDescent="0.3">
      <c r="CT355" s="50"/>
    </row>
    <row r="356" spans="98:98" x14ac:dyDescent="0.3">
      <c r="CT356" s="50"/>
    </row>
    <row r="357" spans="98:98" x14ac:dyDescent="0.3">
      <c r="CT357" s="50"/>
    </row>
    <row r="358" spans="98:98" x14ac:dyDescent="0.3">
      <c r="CT358" s="50"/>
    </row>
    <row r="359" spans="98:98" x14ac:dyDescent="0.3">
      <c r="CT359" s="50"/>
    </row>
    <row r="360" spans="98:98" x14ac:dyDescent="0.3">
      <c r="CT360" s="50"/>
    </row>
    <row r="361" spans="98:98" x14ac:dyDescent="0.3">
      <c r="CT361" s="50"/>
    </row>
    <row r="362" spans="98:98" x14ac:dyDescent="0.3">
      <c r="CT362" s="50"/>
    </row>
    <row r="363" spans="98:98" x14ac:dyDescent="0.3">
      <c r="CT363" s="50"/>
    </row>
    <row r="364" spans="98:98" x14ac:dyDescent="0.3">
      <c r="CT364" s="50"/>
    </row>
    <row r="365" spans="98:98" x14ac:dyDescent="0.3">
      <c r="CT365" s="50"/>
    </row>
    <row r="366" spans="98:98" x14ac:dyDescent="0.3">
      <c r="CT366" s="50"/>
    </row>
    <row r="367" spans="98:98" x14ac:dyDescent="0.3">
      <c r="CT367" s="50"/>
    </row>
    <row r="368" spans="98:98" x14ac:dyDescent="0.3">
      <c r="CT368" s="50"/>
    </row>
    <row r="369" spans="98:98" x14ac:dyDescent="0.3">
      <c r="CT369" s="50"/>
    </row>
    <row r="370" spans="98:98" x14ac:dyDescent="0.3">
      <c r="CT370" s="50"/>
    </row>
    <row r="371" spans="98:98" x14ac:dyDescent="0.3">
      <c r="CT371" s="50"/>
    </row>
    <row r="372" spans="98:98" x14ac:dyDescent="0.3">
      <c r="CT372" s="50"/>
    </row>
    <row r="373" spans="98:98" x14ac:dyDescent="0.3">
      <c r="CT373" s="50"/>
    </row>
    <row r="374" spans="98:98" x14ac:dyDescent="0.3">
      <c r="CT374" s="50"/>
    </row>
    <row r="375" spans="98:98" x14ac:dyDescent="0.3">
      <c r="CT375" s="50"/>
    </row>
    <row r="376" spans="98:98" x14ac:dyDescent="0.3">
      <c r="CT376" s="50"/>
    </row>
    <row r="377" spans="98:98" x14ac:dyDescent="0.3">
      <c r="CT377" s="50"/>
    </row>
    <row r="378" spans="98:98" x14ac:dyDescent="0.3">
      <c r="CT378" s="50"/>
    </row>
    <row r="379" spans="98:98" x14ac:dyDescent="0.3">
      <c r="CT379" s="50"/>
    </row>
    <row r="380" spans="98:98" x14ac:dyDescent="0.3">
      <c r="CT380" s="50"/>
    </row>
    <row r="381" spans="98:98" x14ac:dyDescent="0.3">
      <c r="CT381" s="50"/>
    </row>
    <row r="382" spans="98:98" x14ac:dyDescent="0.3">
      <c r="CT382" s="50"/>
    </row>
    <row r="383" spans="98:98" x14ac:dyDescent="0.3">
      <c r="CT383" s="50"/>
    </row>
    <row r="384" spans="98:98" x14ac:dyDescent="0.3">
      <c r="CT384" s="50"/>
    </row>
    <row r="385" spans="98:98" x14ac:dyDescent="0.3">
      <c r="CT385" s="50"/>
    </row>
    <row r="386" spans="98:98" x14ac:dyDescent="0.3">
      <c r="CT386" s="50"/>
    </row>
    <row r="387" spans="98:98" x14ac:dyDescent="0.3">
      <c r="CT387" s="50"/>
    </row>
    <row r="388" spans="98:98" x14ac:dyDescent="0.3">
      <c r="CT388" s="50"/>
    </row>
    <row r="389" spans="98:98" x14ac:dyDescent="0.3">
      <c r="CT389" s="50"/>
    </row>
    <row r="390" spans="98:98" x14ac:dyDescent="0.3">
      <c r="CT390" s="50"/>
    </row>
    <row r="391" spans="98:98" x14ac:dyDescent="0.3">
      <c r="CT391" s="50"/>
    </row>
    <row r="392" spans="98:98" x14ac:dyDescent="0.3">
      <c r="CT392" s="50"/>
    </row>
    <row r="393" spans="98:98" x14ac:dyDescent="0.3">
      <c r="CT393" s="50"/>
    </row>
    <row r="394" spans="98:98" x14ac:dyDescent="0.3">
      <c r="CT394" s="50"/>
    </row>
    <row r="395" spans="98:98" x14ac:dyDescent="0.3">
      <c r="CT395" s="50"/>
    </row>
    <row r="396" spans="98:98" x14ac:dyDescent="0.3">
      <c r="CT396" s="50"/>
    </row>
    <row r="397" spans="98:98" x14ac:dyDescent="0.3">
      <c r="CT397" s="50"/>
    </row>
    <row r="398" spans="98:98" x14ac:dyDescent="0.3">
      <c r="CT398" s="50"/>
    </row>
    <row r="399" spans="98:98" x14ac:dyDescent="0.3">
      <c r="CT399" s="50"/>
    </row>
    <row r="400" spans="98:98" x14ac:dyDescent="0.3">
      <c r="CT400" s="50"/>
    </row>
    <row r="401" spans="98:98" x14ac:dyDescent="0.3">
      <c r="CT401" s="50"/>
    </row>
    <row r="402" spans="98:98" x14ac:dyDescent="0.3">
      <c r="CT402" s="50"/>
    </row>
    <row r="403" spans="98:98" x14ac:dyDescent="0.3">
      <c r="CT403" s="50"/>
    </row>
    <row r="404" spans="98:98" x14ac:dyDescent="0.3">
      <c r="CT404" s="50"/>
    </row>
    <row r="405" spans="98:98" x14ac:dyDescent="0.3">
      <c r="CT405" s="50"/>
    </row>
    <row r="406" spans="98:98" x14ac:dyDescent="0.3">
      <c r="CT406" s="50"/>
    </row>
    <row r="407" spans="98:98" x14ac:dyDescent="0.3">
      <c r="CT407" s="50"/>
    </row>
    <row r="408" spans="98:98" x14ac:dyDescent="0.3">
      <c r="CT408" s="50"/>
    </row>
    <row r="409" spans="98:98" x14ac:dyDescent="0.3">
      <c r="CT409" s="50"/>
    </row>
    <row r="410" spans="98:98" x14ac:dyDescent="0.3">
      <c r="CT410" s="50"/>
    </row>
    <row r="411" spans="98:98" x14ac:dyDescent="0.3">
      <c r="CT411" s="50"/>
    </row>
    <row r="412" spans="98:98" x14ac:dyDescent="0.3">
      <c r="CT412" s="50"/>
    </row>
    <row r="413" spans="98:98" x14ac:dyDescent="0.3">
      <c r="CT413" s="50"/>
    </row>
    <row r="414" spans="98:98" x14ac:dyDescent="0.3">
      <c r="CT414" s="50"/>
    </row>
    <row r="415" spans="98:98" x14ac:dyDescent="0.3">
      <c r="CT415" s="50"/>
    </row>
    <row r="416" spans="98:98" x14ac:dyDescent="0.3">
      <c r="CT416" s="50"/>
    </row>
    <row r="417" spans="98:98" x14ac:dyDescent="0.3">
      <c r="CT417" s="50"/>
    </row>
    <row r="418" spans="98:98" x14ac:dyDescent="0.3">
      <c r="CT418" s="50"/>
    </row>
    <row r="419" spans="98:98" x14ac:dyDescent="0.3">
      <c r="CT419" s="50"/>
    </row>
    <row r="420" spans="98:98" x14ac:dyDescent="0.3">
      <c r="CT420" s="50"/>
    </row>
    <row r="421" spans="98:98" x14ac:dyDescent="0.3">
      <c r="CT421" s="50"/>
    </row>
    <row r="422" spans="98:98" x14ac:dyDescent="0.3">
      <c r="CT422" s="50"/>
    </row>
    <row r="423" spans="98:98" x14ac:dyDescent="0.3">
      <c r="CT423" s="50"/>
    </row>
    <row r="424" spans="98:98" x14ac:dyDescent="0.3">
      <c r="CT424" s="50"/>
    </row>
    <row r="425" spans="98:98" x14ac:dyDescent="0.3">
      <c r="CT425" s="50"/>
    </row>
    <row r="426" spans="98:98" x14ac:dyDescent="0.3">
      <c r="CT426" s="50"/>
    </row>
    <row r="427" spans="98:98" x14ac:dyDescent="0.3">
      <c r="CT427" s="50"/>
    </row>
    <row r="428" spans="98:98" x14ac:dyDescent="0.3">
      <c r="CT428" s="50"/>
    </row>
    <row r="429" spans="98:98" x14ac:dyDescent="0.3">
      <c r="CT429" s="50"/>
    </row>
    <row r="430" spans="98:98" x14ac:dyDescent="0.3">
      <c r="CT430" s="50"/>
    </row>
    <row r="431" spans="98:98" x14ac:dyDescent="0.3">
      <c r="CT431" s="50"/>
    </row>
    <row r="432" spans="98:98" x14ac:dyDescent="0.3">
      <c r="CT432" s="50"/>
    </row>
    <row r="433" spans="98:98" x14ac:dyDescent="0.3">
      <c r="CT433" s="50"/>
    </row>
    <row r="434" spans="98:98" x14ac:dyDescent="0.3">
      <c r="CT434" s="50"/>
    </row>
    <row r="435" spans="98:98" x14ac:dyDescent="0.3">
      <c r="CT435" s="50"/>
    </row>
    <row r="436" spans="98:98" x14ac:dyDescent="0.3">
      <c r="CT436" s="50"/>
    </row>
    <row r="437" spans="98:98" x14ac:dyDescent="0.3">
      <c r="CT437" s="50"/>
    </row>
    <row r="438" spans="98:98" x14ac:dyDescent="0.3">
      <c r="CT438" s="50"/>
    </row>
    <row r="439" spans="98:98" x14ac:dyDescent="0.3">
      <c r="CT439" s="50"/>
    </row>
    <row r="440" spans="98:98" x14ac:dyDescent="0.3">
      <c r="CT440" s="50"/>
    </row>
    <row r="441" spans="98:98" x14ac:dyDescent="0.3">
      <c r="CT441" s="50"/>
    </row>
    <row r="442" spans="98:98" x14ac:dyDescent="0.3">
      <c r="CT442" s="50"/>
    </row>
    <row r="443" spans="98:98" x14ac:dyDescent="0.3">
      <c r="CT443" s="50"/>
    </row>
    <row r="444" spans="98:98" x14ac:dyDescent="0.3">
      <c r="CT444" s="50"/>
    </row>
    <row r="445" spans="98:98" x14ac:dyDescent="0.3">
      <c r="CT445" s="50"/>
    </row>
    <row r="446" spans="98:98" x14ac:dyDescent="0.3">
      <c r="CT446" s="50"/>
    </row>
    <row r="447" spans="98:98" x14ac:dyDescent="0.3">
      <c r="CT447" s="50"/>
    </row>
    <row r="448" spans="98:98" x14ac:dyDescent="0.3">
      <c r="CT448" s="50"/>
    </row>
    <row r="449" spans="98:98" x14ac:dyDescent="0.3">
      <c r="CT449" s="50"/>
    </row>
    <row r="450" spans="98:98" x14ac:dyDescent="0.3">
      <c r="CT450" s="50"/>
    </row>
    <row r="451" spans="98:98" x14ac:dyDescent="0.3">
      <c r="CT451" s="50"/>
    </row>
    <row r="452" spans="98:98" x14ac:dyDescent="0.3">
      <c r="CT452" s="50"/>
    </row>
    <row r="453" spans="98:98" x14ac:dyDescent="0.3">
      <c r="CT453" s="50"/>
    </row>
    <row r="454" spans="98:98" x14ac:dyDescent="0.3">
      <c r="CT454" s="50"/>
    </row>
    <row r="455" spans="98:98" x14ac:dyDescent="0.3">
      <c r="CT455" s="50"/>
    </row>
    <row r="456" spans="98:98" x14ac:dyDescent="0.3">
      <c r="CT456" s="50"/>
    </row>
    <row r="457" spans="98:98" x14ac:dyDescent="0.3">
      <c r="CT457" s="50"/>
    </row>
    <row r="458" spans="98:98" x14ac:dyDescent="0.3">
      <c r="CT458" s="50"/>
    </row>
    <row r="459" spans="98:98" x14ac:dyDescent="0.3">
      <c r="CT459" s="50"/>
    </row>
    <row r="460" spans="98:98" x14ac:dyDescent="0.3">
      <c r="CT460" s="50"/>
    </row>
    <row r="461" spans="98:98" x14ac:dyDescent="0.3">
      <c r="CT461" s="50"/>
    </row>
    <row r="462" spans="98:98" x14ac:dyDescent="0.3">
      <c r="CT462" s="50"/>
    </row>
    <row r="463" spans="98:98" x14ac:dyDescent="0.3">
      <c r="CT463" s="50"/>
    </row>
    <row r="464" spans="98:98" x14ac:dyDescent="0.3">
      <c r="CT464" s="50"/>
    </row>
    <row r="465" spans="98:98" x14ac:dyDescent="0.3">
      <c r="CT465" s="50"/>
    </row>
    <row r="466" spans="98:98" x14ac:dyDescent="0.3">
      <c r="CT466" s="50"/>
    </row>
    <row r="467" spans="98:98" x14ac:dyDescent="0.3">
      <c r="CT467" s="50"/>
    </row>
    <row r="468" spans="98:98" x14ac:dyDescent="0.3">
      <c r="CT468" s="50"/>
    </row>
    <row r="469" spans="98:98" x14ac:dyDescent="0.3">
      <c r="CT469" s="50"/>
    </row>
    <row r="470" spans="98:98" x14ac:dyDescent="0.3">
      <c r="CT470" s="50"/>
    </row>
    <row r="471" spans="98:98" x14ac:dyDescent="0.3">
      <c r="CT471" s="50"/>
    </row>
    <row r="472" spans="98:98" x14ac:dyDescent="0.3">
      <c r="CT472" s="50"/>
    </row>
    <row r="473" spans="98:98" x14ac:dyDescent="0.3">
      <c r="CT473" s="50"/>
    </row>
    <row r="474" spans="98:98" x14ac:dyDescent="0.3">
      <c r="CT474" s="50"/>
    </row>
    <row r="475" spans="98:98" x14ac:dyDescent="0.3">
      <c r="CT475" s="50"/>
    </row>
    <row r="476" spans="98:98" x14ac:dyDescent="0.3">
      <c r="CT476" s="50"/>
    </row>
    <row r="477" spans="98:98" x14ac:dyDescent="0.3">
      <c r="CT477" s="50"/>
    </row>
    <row r="478" spans="98:98" x14ac:dyDescent="0.3">
      <c r="CT478" s="50"/>
    </row>
    <row r="479" spans="98:98" x14ac:dyDescent="0.3">
      <c r="CT479" s="50"/>
    </row>
    <row r="480" spans="98:98" x14ac:dyDescent="0.3">
      <c r="CT480" s="50"/>
    </row>
    <row r="481" spans="98:98" x14ac:dyDescent="0.3">
      <c r="CT481" s="50"/>
    </row>
    <row r="482" spans="98:98" x14ac:dyDescent="0.3">
      <c r="CT482" s="50"/>
    </row>
    <row r="483" spans="98:98" x14ac:dyDescent="0.3">
      <c r="CT483" s="50"/>
    </row>
    <row r="484" spans="98:98" x14ac:dyDescent="0.3">
      <c r="CT484" s="50"/>
    </row>
    <row r="485" spans="98:98" x14ac:dyDescent="0.3">
      <c r="CT485" s="50"/>
    </row>
    <row r="486" spans="98:98" x14ac:dyDescent="0.3">
      <c r="CT486" s="50"/>
    </row>
    <row r="487" spans="98:98" x14ac:dyDescent="0.3">
      <c r="CT487" s="50"/>
    </row>
    <row r="488" spans="98:98" x14ac:dyDescent="0.3">
      <c r="CT488" s="50"/>
    </row>
    <row r="489" spans="98:98" x14ac:dyDescent="0.3">
      <c r="CT489" s="50"/>
    </row>
    <row r="490" spans="98:98" x14ac:dyDescent="0.3">
      <c r="CT490" s="50"/>
    </row>
    <row r="491" spans="98:98" x14ac:dyDescent="0.3">
      <c r="CT491" s="50"/>
    </row>
    <row r="492" spans="98:98" x14ac:dyDescent="0.3">
      <c r="CT492" s="50"/>
    </row>
    <row r="493" spans="98:98" x14ac:dyDescent="0.3">
      <c r="CT493" s="50"/>
    </row>
    <row r="494" spans="98:98" x14ac:dyDescent="0.3">
      <c r="CT494" s="50"/>
    </row>
    <row r="495" spans="98:98" x14ac:dyDescent="0.3">
      <c r="CT495" s="50"/>
    </row>
    <row r="496" spans="98:98" x14ac:dyDescent="0.3">
      <c r="CT496" s="50"/>
    </row>
    <row r="497" spans="98:98" x14ac:dyDescent="0.3">
      <c r="CT497" s="50"/>
    </row>
    <row r="498" spans="98:98" x14ac:dyDescent="0.3">
      <c r="CT498" s="50"/>
    </row>
    <row r="499" spans="98:98" x14ac:dyDescent="0.3">
      <c r="CT499" s="50"/>
    </row>
    <row r="500" spans="98:98" x14ac:dyDescent="0.3">
      <c r="CT500" s="50"/>
    </row>
    <row r="501" spans="98:98" x14ac:dyDescent="0.3">
      <c r="CT501" s="50"/>
    </row>
    <row r="502" spans="98:98" x14ac:dyDescent="0.3">
      <c r="CT502" s="50"/>
    </row>
    <row r="503" spans="98:98" x14ac:dyDescent="0.3">
      <c r="CT503" s="50"/>
    </row>
    <row r="504" spans="98:98" x14ac:dyDescent="0.3">
      <c r="CT504" s="50"/>
    </row>
    <row r="505" spans="98:98" x14ac:dyDescent="0.3">
      <c r="CT505" s="50"/>
    </row>
    <row r="506" spans="98:98" x14ac:dyDescent="0.3">
      <c r="CT506" s="50"/>
    </row>
    <row r="507" spans="98:98" x14ac:dyDescent="0.3">
      <c r="CT507" s="50"/>
    </row>
    <row r="508" spans="98:98" x14ac:dyDescent="0.3">
      <c r="CT508" s="50"/>
    </row>
    <row r="509" spans="98:98" x14ac:dyDescent="0.3">
      <c r="CT509" s="50"/>
    </row>
    <row r="510" spans="98:98" x14ac:dyDescent="0.3">
      <c r="CT510" s="50"/>
    </row>
    <row r="511" spans="98:98" x14ac:dyDescent="0.3">
      <c r="CT511" s="50"/>
    </row>
    <row r="512" spans="98:98" x14ac:dyDescent="0.3">
      <c r="CT512" s="50"/>
    </row>
    <row r="513" spans="98:98" x14ac:dyDescent="0.3">
      <c r="CT513" s="50"/>
    </row>
    <row r="514" spans="98:98" x14ac:dyDescent="0.3">
      <c r="CT514" s="50"/>
    </row>
    <row r="515" spans="98:98" x14ac:dyDescent="0.3">
      <c r="CT515" s="50"/>
    </row>
    <row r="516" spans="98:98" x14ac:dyDescent="0.3">
      <c r="CT516" s="50"/>
    </row>
    <row r="517" spans="98:98" x14ac:dyDescent="0.3">
      <c r="CT517" s="50"/>
    </row>
    <row r="518" spans="98:98" x14ac:dyDescent="0.3">
      <c r="CT518" s="50"/>
    </row>
    <row r="519" spans="98:98" x14ac:dyDescent="0.3">
      <c r="CT519" s="50"/>
    </row>
    <row r="520" spans="98:98" x14ac:dyDescent="0.3">
      <c r="CT520" s="50"/>
    </row>
    <row r="521" spans="98:98" x14ac:dyDescent="0.3">
      <c r="CT521" s="50"/>
    </row>
    <row r="522" spans="98:98" x14ac:dyDescent="0.3">
      <c r="CT522" s="50"/>
    </row>
    <row r="523" spans="98:98" x14ac:dyDescent="0.3">
      <c r="CT523" s="50"/>
    </row>
    <row r="524" spans="98:98" x14ac:dyDescent="0.3">
      <c r="CT524" s="50"/>
    </row>
    <row r="525" spans="98:98" x14ac:dyDescent="0.3">
      <c r="CT525" s="50"/>
    </row>
    <row r="526" spans="98:98" x14ac:dyDescent="0.3">
      <c r="CT526" s="50"/>
    </row>
    <row r="527" spans="98:98" x14ac:dyDescent="0.3">
      <c r="CT527" s="50"/>
    </row>
    <row r="528" spans="98:98" x14ac:dyDescent="0.3">
      <c r="CT528" s="50"/>
    </row>
    <row r="529" spans="98:98" x14ac:dyDescent="0.3">
      <c r="CT529" s="50"/>
    </row>
    <row r="530" spans="98:98" x14ac:dyDescent="0.3">
      <c r="CT530" s="50"/>
    </row>
    <row r="531" spans="98:98" x14ac:dyDescent="0.3">
      <c r="CT531" s="50"/>
    </row>
    <row r="532" spans="98:98" x14ac:dyDescent="0.3">
      <c r="CT532" s="50"/>
    </row>
    <row r="533" spans="98:98" x14ac:dyDescent="0.3">
      <c r="CT533" s="50"/>
    </row>
    <row r="534" spans="98:98" x14ac:dyDescent="0.3">
      <c r="CT534" s="50"/>
    </row>
    <row r="535" spans="98:98" x14ac:dyDescent="0.3">
      <c r="CT535" s="50"/>
    </row>
    <row r="536" spans="98:98" x14ac:dyDescent="0.3">
      <c r="CT536" s="50"/>
    </row>
    <row r="537" spans="98:98" x14ac:dyDescent="0.3">
      <c r="CT537" s="50"/>
    </row>
    <row r="538" spans="98:98" x14ac:dyDescent="0.3">
      <c r="CT538" s="50"/>
    </row>
    <row r="539" spans="98:98" x14ac:dyDescent="0.3">
      <c r="CT539" s="50"/>
    </row>
    <row r="540" spans="98:98" x14ac:dyDescent="0.3">
      <c r="CT540" s="50"/>
    </row>
    <row r="541" spans="98:98" x14ac:dyDescent="0.3">
      <c r="CT541" s="50"/>
    </row>
    <row r="542" spans="98:98" x14ac:dyDescent="0.3">
      <c r="CT542" s="50"/>
    </row>
    <row r="543" spans="98:98" x14ac:dyDescent="0.3">
      <c r="CT543" s="50"/>
    </row>
    <row r="544" spans="98:98" x14ac:dyDescent="0.3">
      <c r="CT544" s="50"/>
    </row>
    <row r="545" spans="98:98" x14ac:dyDescent="0.3">
      <c r="CT545" s="50"/>
    </row>
    <row r="546" spans="98:98" x14ac:dyDescent="0.3">
      <c r="CT546" s="50"/>
    </row>
    <row r="547" spans="98:98" x14ac:dyDescent="0.3">
      <c r="CT547" s="50"/>
    </row>
    <row r="548" spans="98:98" x14ac:dyDescent="0.3">
      <c r="CT548" s="50"/>
    </row>
    <row r="549" spans="98:98" x14ac:dyDescent="0.3">
      <c r="CT549" s="50"/>
    </row>
    <row r="550" spans="98:98" x14ac:dyDescent="0.3">
      <c r="CT550" s="50"/>
    </row>
    <row r="551" spans="98:98" x14ac:dyDescent="0.3">
      <c r="CT551" s="50"/>
    </row>
    <row r="552" spans="98:98" x14ac:dyDescent="0.3">
      <c r="CT552" s="50"/>
    </row>
    <row r="553" spans="98:98" x14ac:dyDescent="0.3">
      <c r="CT553" s="50"/>
    </row>
    <row r="554" spans="98:98" x14ac:dyDescent="0.3">
      <c r="CT554" s="50"/>
    </row>
    <row r="555" spans="98:98" x14ac:dyDescent="0.3">
      <c r="CT555" s="50"/>
    </row>
    <row r="556" spans="98:98" x14ac:dyDescent="0.3">
      <c r="CT556" s="50"/>
    </row>
    <row r="557" spans="98:98" x14ac:dyDescent="0.3">
      <c r="CT557" s="50"/>
    </row>
    <row r="558" spans="98:98" x14ac:dyDescent="0.3">
      <c r="CT558" s="50"/>
    </row>
    <row r="559" spans="98:98" x14ac:dyDescent="0.3">
      <c r="CT559" s="50"/>
    </row>
    <row r="560" spans="98:98" x14ac:dyDescent="0.3">
      <c r="CT560" s="50"/>
    </row>
    <row r="561" spans="98:98" x14ac:dyDescent="0.3">
      <c r="CT561" s="50"/>
    </row>
    <row r="562" spans="98:98" x14ac:dyDescent="0.3">
      <c r="CT562" s="50"/>
    </row>
    <row r="563" spans="98:98" x14ac:dyDescent="0.3">
      <c r="CT563" s="50"/>
    </row>
    <row r="564" spans="98:98" x14ac:dyDescent="0.3">
      <c r="CT564" s="50"/>
    </row>
    <row r="565" spans="98:98" x14ac:dyDescent="0.3">
      <c r="CT565" s="50"/>
    </row>
    <row r="566" spans="98:98" x14ac:dyDescent="0.3">
      <c r="CT566" s="50"/>
    </row>
    <row r="567" spans="98:98" x14ac:dyDescent="0.3">
      <c r="CT567" s="50"/>
    </row>
    <row r="568" spans="98:98" x14ac:dyDescent="0.3">
      <c r="CT568" s="50"/>
    </row>
    <row r="569" spans="98:98" x14ac:dyDescent="0.3">
      <c r="CT569" s="50"/>
    </row>
    <row r="570" spans="98:98" x14ac:dyDescent="0.3">
      <c r="CT570" s="50"/>
    </row>
    <row r="571" spans="98:98" x14ac:dyDescent="0.3">
      <c r="CT571" s="50"/>
    </row>
    <row r="572" spans="98:98" x14ac:dyDescent="0.3">
      <c r="CT572" s="50"/>
    </row>
    <row r="573" spans="98:98" x14ac:dyDescent="0.3">
      <c r="CT573" s="50"/>
    </row>
    <row r="574" spans="98:98" x14ac:dyDescent="0.3">
      <c r="CT574" s="50"/>
    </row>
    <row r="575" spans="98:98" x14ac:dyDescent="0.3">
      <c r="CT575" s="50"/>
    </row>
    <row r="576" spans="98:98" x14ac:dyDescent="0.3">
      <c r="CT576" s="50"/>
    </row>
    <row r="577" spans="98:98" x14ac:dyDescent="0.3">
      <c r="CT577" s="50"/>
    </row>
    <row r="578" spans="98:98" x14ac:dyDescent="0.3">
      <c r="CT578" s="50"/>
    </row>
    <row r="579" spans="98:98" x14ac:dyDescent="0.3">
      <c r="CT579" s="50"/>
    </row>
    <row r="580" spans="98:98" x14ac:dyDescent="0.3">
      <c r="CT580" s="50"/>
    </row>
    <row r="581" spans="98:98" x14ac:dyDescent="0.3">
      <c r="CT581" s="50"/>
    </row>
    <row r="582" spans="98:98" x14ac:dyDescent="0.3">
      <c r="CT582" s="50"/>
    </row>
    <row r="583" spans="98:98" x14ac:dyDescent="0.3">
      <c r="CT583" s="50"/>
    </row>
    <row r="584" spans="98:98" x14ac:dyDescent="0.3">
      <c r="CT584" s="50"/>
    </row>
    <row r="585" spans="98:98" x14ac:dyDescent="0.3">
      <c r="CT585" s="50"/>
    </row>
    <row r="586" spans="98:98" x14ac:dyDescent="0.3">
      <c r="CT586" s="50"/>
    </row>
    <row r="587" spans="98:98" x14ac:dyDescent="0.3">
      <c r="CT587" s="50"/>
    </row>
    <row r="588" spans="98:98" x14ac:dyDescent="0.3">
      <c r="CT588" s="50"/>
    </row>
    <row r="589" spans="98:98" x14ac:dyDescent="0.3">
      <c r="CT589" s="50"/>
    </row>
    <row r="590" spans="98:98" x14ac:dyDescent="0.3">
      <c r="CT590" s="50"/>
    </row>
    <row r="591" spans="98:98" x14ac:dyDescent="0.3">
      <c r="CT591" s="50"/>
    </row>
    <row r="592" spans="98:98" x14ac:dyDescent="0.3">
      <c r="CT592" s="50"/>
    </row>
    <row r="593" spans="98:98" x14ac:dyDescent="0.3">
      <c r="CT593" s="50"/>
    </row>
    <row r="594" spans="98:98" x14ac:dyDescent="0.3">
      <c r="CT594" s="50"/>
    </row>
    <row r="595" spans="98:98" x14ac:dyDescent="0.3">
      <c r="CT595" s="50"/>
    </row>
    <row r="596" spans="98:98" x14ac:dyDescent="0.3">
      <c r="CT596" s="50"/>
    </row>
    <row r="597" spans="98:98" x14ac:dyDescent="0.3">
      <c r="CT597" s="50"/>
    </row>
    <row r="598" spans="98:98" x14ac:dyDescent="0.3">
      <c r="CT598" s="50"/>
    </row>
    <row r="599" spans="98:98" x14ac:dyDescent="0.3">
      <c r="CT599" s="50"/>
    </row>
    <row r="600" spans="98:98" x14ac:dyDescent="0.3">
      <c r="CT600" s="50"/>
    </row>
    <row r="601" spans="98:98" x14ac:dyDescent="0.3">
      <c r="CT601" s="50"/>
    </row>
    <row r="602" spans="98:98" x14ac:dyDescent="0.3">
      <c r="CT602" s="50"/>
    </row>
    <row r="603" spans="98:98" x14ac:dyDescent="0.3">
      <c r="CT603" s="50"/>
    </row>
    <row r="604" spans="98:98" x14ac:dyDescent="0.3">
      <c r="CT604" s="50"/>
    </row>
    <row r="605" spans="98:98" x14ac:dyDescent="0.3">
      <c r="CT605" s="50"/>
    </row>
    <row r="606" spans="98:98" x14ac:dyDescent="0.3">
      <c r="CT606" s="50"/>
    </row>
    <row r="607" spans="98:98" x14ac:dyDescent="0.3">
      <c r="CT607" s="50"/>
    </row>
  </sheetData>
  <mergeCells count="108">
    <mergeCell ref="AR13:AR14"/>
    <mergeCell ref="A14:A15"/>
    <mergeCell ref="CO13:CO14"/>
    <mergeCell ref="CS13:CS14"/>
    <mergeCell ref="CT13:CT14"/>
    <mergeCell ref="CM13:CM14"/>
    <mergeCell ref="CN13:CN14"/>
    <mergeCell ref="CF13:CF14"/>
    <mergeCell ref="CI13:CI14"/>
    <mergeCell ref="CK13:CK14"/>
    <mergeCell ref="CA13:CA14"/>
    <mergeCell ref="BW13:BW14"/>
    <mergeCell ref="BX13:BX14"/>
    <mergeCell ref="BY13:BY14"/>
    <mergeCell ref="BZ13:BZ14"/>
    <mergeCell ref="AN13:AN14"/>
    <mergeCell ref="AO13:AO14"/>
    <mergeCell ref="BN13:BN14"/>
    <mergeCell ref="BO13:BO14"/>
    <mergeCell ref="BP13:BP14"/>
    <mergeCell ref="BC13:BC14"/>
    <mergeCell ref="AS13:AS14"/>
    <mergeCell ref="AT13:AT14"/>
    <mergeCell ref="AU13:AU14"/>
    <mergeCell ref="AV13:AV14"/>
    <mergeCell ref="AX13:AX14"/>
    <mergeCell ref="AW13:AW14"/>
    <mergeCell ref="BB13:BB14"/>
    <mergeCell ref="AZ13:AZ14"/>
    <mergeCell ref="BA13:BA14"/>
    <mergeCell ref="AY13:AY14"/>
    <mergeCell ref="BG13:BG14"/>
    <mergeCell ref="BH13:BH14"/>
    <mergeCell ref="BI13:BI14"/>
    <mergeCell ref="BM13:BM14"/>
    <mergeCell ref="BK13:BK14"/>
    <mergeCell ref="BJ13:BJ14"/>
    <mergeCell ref="BQ13:BQ14"/>
    <mergeCell ref="BD13:BD14"/>
    <mergeCell ref="BE13:BE14"/>
    <mergeCell ref="BF13:BF14"/>
    <mergeCell ref="BL13:BL14"/>
    <mergeCell ref="CV13:CV14"/>
    <mergeCell ref="CB13:CB14"/>
    <mergeCell ref="CC13:CC14"/>
    <mergeCell ref="CD13:CD14"/>
    <mergeCell ref="CE13:CE14"/>
    <mergeCell ref="CL13:CL14"/>
    <mergeCell ref="CJ13:CJ14"/>
    <mergeCell ref="CG13:CG14"/>
    <mergeCell ref="CU13:CU14"/>
    <mergeCell ref="CP13:CP14"/>
    <mergeCell ref="CQ13:CQ14"/>
    <mergeCell ref="CR13:CR14"/>
    <mergeCell ref="BV13:BV14"/>
    <mergeCell ref="BU13:BU14"/>
    <mergeCell ref="BT13:BT14"/>
    <mergeCell ref="CH13:CH14"/>
    <mergeCell ref="V13:V14"/>
    <mergeCell ref="W13:W14"/>
    <mergeCell ref="AQ13:AQ14"/>
    <mergeCell ref="I13:I14"/>
    <mergeCell ref="AK13:AK14"/>
    <mergeCell ref="AL13:AL14"/>
    <mergeCell ref="P13:P14"/>
    <mergeCell ref="Q13:Q14"/>
    <mergeCell ref="R13:R14"/>
    <mergeCell ref="S13:S14"/>
    <mergeCell ref="AM13:AM14"/>
    <mergeCell ref="AI13:AI14"/>
    <mergeCell ref="AH13:AH14"/>
    <mergeCell ref="AJ13:AJ14"/>
    <mergeCell ref="AP13:AP14"/>
    <mergeCell ref="X13:X14"/>
    <mergeCell ref="Y13:Y14"/>
    <mergeCell ref="Z13:Z14"/>
    <mergeCell ref="BR13:BR14"/>
    <mergeCell ref="BS13:BS14"/>
    <mergeCell ref="AG13:AG14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AA13:AA14"/>
    <mergeCell ref="AB13:AB14"/>
    <mergeCell ref="AC13:AC14"/>
    <mergeCell ref="AD13:AD14"/>
    <mergeCell ref="AE13:AE14"/>
    <mergeCell ref="E13:E14"/>
    <mergeCell ref="T13:T14"/>
    <mergeCell ref="U13:U14"/>
    <mergeCell ref="A1:O1"/>
    <mergeCell ref="A2:O2"/>
    <mergeCell ref="A3:O3"/>
    <mergeCell ref="A4:O4"/>
    <mergeCell ref="A5:O5"/>
    <mergeCell ref="A7:O7"/>
    <mergeCell ref="A8:O8"/>
    <mergeCell ref="A9:O9"/>
    <mergeCell ref="AF13:AF14"/>
  </mergeCells>
  <pageMargins left="0.39370078740157483" right="0.39370078740157483" top="0.39370078740157483" bottom="0.39370078740157483" header="0.19685039370078741" footer="0.19685039370078741"/>
  <pageSetup paperSize="9" scale="78" firstPageNumber="21" fitToWidth="0" fitToHeight="11" orientation="landscape" useFirstPageNumber="1" r:id="rId1"/>
  <headerFooter>
    <oddHeader>&amp;C&amp;P</oddHeader>
  </headerFooter>
  <rowBreaks count="3" manualBreakCount="3">
    <brk id="62" max="100" man="1"/>
    <brk id="201" max="100" man="1"/>
    <brk id="281" max="1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(1588)</vt:lpstr>
      <vt:lpstr>'Приложение № 2 (1588)'!Заголовки_для_печати</vt:lpstr>
      <vt:lpstr>'Приложение № 2 (1588)'!Область_печати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2025-05-05T13:24:52Z</dcterms:modified>
</cp:coreProperties>
</file>