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Приложение № 1 " sheetId="1" r:id="rId1"/>
  </sheets>
  <definedNames>
    <definedName name="_xlnm.Print_Titles" localSheetId="0">'Приложение № 1 '!$13:$13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E70" i="1" l="1"/>
  <c r="C70" i="1"/>
  <c r="C72" i="1"/>
  <c r="K72" i="1" l="1"/>
  <c r="K70" i="1"/>
  <c r="J68" i="1"/>
  <c r="I68" i="1"/>
  <c r="I54" i="1" s="1"/>
  <c r="H68" i="1"/>
  <c r="G68" i="1"/>
  <c r="F68" i="1"/>
  <c r="E68" i="1"/>
  <c r="C68" i="1"/>
  <c r="K66" i="1"/>
  <c r="K64" i="1"/>
  <c r="K62" i="1"/>
  <c r="J60" i="1"/>
  <c r="J54" i="1" s="1"/>
  <c r="I60" i="1"/>
  <c r="H60" i="1"/>
  <c r="H54" i="1" s="1"/>
  <c r="G60" i="1"/>
  <c r="G54" i="1" s="1"/>
  <c r="F60" i="1"/>
  <c r="F54" i="1" s="1"/>
  <c r="E60" i="1"/>
  <c r="C60" i="1"/>
  <c r="K58" i="1"/>
  <c r="K56" i="1"/>
  <c r="K55" i="1"/>
  <c r="E54" i="1"/>
  <c r="D54" i="1"/>
  <c r="C54" i="1"/>
  <c r="K52" i="1"/>
  <c r="K50" i="1"/>
  <c r="K49" i="1"/>
  <c r="K48" i="1"/>
  <c r="K47" i="1"/>
  <c r="K46" i="1"/>
  <c r="K45" i="1"/>
  <c r="K44" i="1"/>
  <c r="K43" i="1"/>
  <c r="K42" i="1"/>
  <c r="K41" i="1"/>
  <c r="K40" i="1"/>
  <c r="J39" i="1"/>
  <c r="I39" i="1"/>
  <c r="H39" i="1"/>
  <c r="G39" i="1"/>
  <c r="F39" i="1"/>
  <c r="E39" i="1"/>
  <c r="D39" i="1"/>
  <c r="C39" i="1"/>
  <c r="K37" i="1"/>
  <c r="K36" i="1" s="1"/>
  <c r="J36" i="1"/>
  <c r="I36" i="1"/>
  <c r="H36" i="1"/>
  <c r="G36" i="1"/>
  <c r="F36" i="1"/>
  <c r="E36" i="1"/>
  <c r="D36" i="1"/>
  <c r="C36" i="1"/>
  <c r="C34" i="1"/>
  <c r="K34" i="1" s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5" i="1"/>
  <c r="K24" i="1"/>
  <c r="J23" i="1"/>
  <c r="I23" i="1"/>
  <c r="H23" i="1"/>
  <c r="G23" i="1"/>
  <c r="F23" i="1"/>
  <c r="E23" i="1"/>
  <c r="D23" i="1"/>
  <c r="C23" i="1"/>
  <c r="K23" i="1" s="1"/>
  <c r="K21" i="1"/>
  <c r="D20" i="1"/>
  <c r="D16" i="1" s="1"/>
  <c r="D15" i="1" s="1"/>
  <c r="D74" i="1" s="1"/>
  <c r="C20" i="1"/>
  <c r="K19" i="1"/>
  <c r="K18" i="1"/>
  <c r="K17" i="1"/>
  <c r="J16" i="1"/>
  <c r="I16" i="1"/>
  <c r="I15" i="1" s="1"/>
  <c r="I74" i="1" s="1"/>
  <c r="H16" i="1"/>
  <c r="G16" i="1"/>
  <c r="F16" i="1"/>
  <c r="E16" i="1"/>
  <c r="E15" i="1" s="1"/>
  <c r="E74" i="1" s="1"/>
  <c r="C16" i="1"/>
  <c r="G15" i="1" l="1"/>
  <c r="G74" i="1" s="1"/>
  <c r="F15" i="1"/>
  <c r="H15" i="1"/>
  <c r="H74" i="1" s="1"/>
  <c r="J15" i="1"/>
  <c r="J74" i="1" s="1"/>
  <c r="C15" i="1"/>
  <c r="C74" i="1" s="1"/>
  <c r="K60" i="1"/>
  <c r="K68" i="1"/>
  <c r="F74" i="1"/>
  <c r="K20" i="1"/>
  <c r="K39" i="1"/>
  <c r="K54" i="1" l="1"/>
  <c r="K16" i="1"/>
  <c r="K15" i="1" l="1"/>
  <c r="K74" i="1" l="1"/>
</calcChain>
</file>

<file path=xl/sharedStrings.xml><?xml version="1.0" encoding="utf-8"?>
<sst xmlns="http://schemas.openxmlformats.org/spreadsheetml/2006/main" count="63" uniqueCount="61">
  <si>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</si>
  <si>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</si>
  <si>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</si>
  <si>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</si>
  <si>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</si>
  <si>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</si>
  <si>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</si>
  <si>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</si>
  <si>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</si>
  <si>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</si>
  <si>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</si>
  <si>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</si>
  <si>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</si>
  <si>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</si>
  <si>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Подоходный налог (налог на прибыль)</t>
  </si>
  <si>
    <t>Налог на доходы организаций по отрасли (подотрасли, виду деятельности)</t>
  </si>
  <si>
    <t>Налог на игорную деятельность</t>
  </si>
  <si>
    <t>Подоходный налог с физических лиц</t>
  </si>
  <si>
    <t>Налоги на товары и услуги, лицензионные и регистрационные сборы</t>
  </si>
  <si>
    <t>Акциз на продукцию, производимую на территории ПМР</t>
  </si>
  <si>
    <t>Лицензионные и регистрационные сборы</t>
  </si>
  <si>
    <t>Платежи за пользование природными ресурсами</t>
  </si>
  <si>
    <t>Платежи за пользование водными ресурсами в пределах установленных нормативов и лимитов</t>
  </si>
  <si>
    <t>Платежи за пользование недрами, в том числе для производства столовых и минеральных вод, в пределах установленных нормативов и лимитов</t>
  </si>
  <si>
    <t>Отчисления от фиксированного сельскохозяйственного налога</t>
  </si>
  <si>
    <t>Отчисления на воспроизводство минерально-сырьевой базы</t>
  </si>
  <si>
    <t>Налоги на внешнюю торговлю и внешнеэкономические операции</t>
  </si>
  <si>
    <t>Прочие налоги, пошлины и сборы</t>
  </si>
  <si>
    <t>Государственная пошлина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</si>
  <si>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</si>
  <si>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</si>
  <si>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</si>
  <si>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</si>
  <si>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</si>
  <si>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</si>
  <si>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</si>
  <si>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Перечисление чистого дохода центрального банка</t>
  </si>
  <si>
    <t>Доходы от продажи имущества, находящегося 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</si>
  <si>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</si>
  <si>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</si>
  <si>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</si>
  <si>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Дорожные фонды</t>
  </si>
  <si>
    <t>Отчисления от налога на доходы организаций</t>
  </si>
  <si>
    <t>Республиканский целевой бюджетный экологический фонд</t>
  </si>
  <si>
    <t>Фонд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</t>
  </si>
  <si>
    <t>Фонд капитальных вложений</t>
  </si>
  <si>
    <t>Фонд развития предпринимательства</t>
  </si>
  <si>
    <t>Фонд поддержки молодежи</t>
  </si>
  <si>
    <t>ИТОГО</t>
  </si>
  <si>
    <t>Фонд развития мелиоративного комплекса</t>
  </si>
  <si>
    <t>Единый таможенный платеж</t>
  </si>
  <si>
    <t>Приложение № 1</t>
  </si>
  <si>
    <t xml:space="preserve">к Закону Приднестровской Молдавской Республики </t>
  </si>
  <si>
    <t>"О республиканском бюджете на 2026 год"</t>
  </si>
  <si>
    <t>Доходы республиканского бюджета в разрезе основных видов налоговых, неналоговых и иных обязательных платежей на 2026 год</t>
  </si>
  <si>
    <t xml:space="preserve">Иные поступления, носящие нерегулярный характер </t>
  </si>
  <si>
    <t>Отчисления от единого социального налога на улучшение оснащенности учреждений здравоохранения медицинским оборудованием, мебельным и мягким инвентарем, а также приобретение специализированного медицинского автотранспорта и иные цели развития отрасли здравоохранения</t>
  </si>
  <si>
    <t>Доходы от предпринимательской и иной приносящей доход деятельности</t>
  </si>
  <si>
    <t>"О внесении изменений и дополнений в</t>
  </si>
  <si>
    <t>Закон Приднестровской Молдавской Республики</t>
  </si>
  <si>
    <t>к Закону Приднестровской Молдавской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</si>
</sst>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₽_-;\-* #,##0\ _₽_-;_-* &quot;-&quot;\ _₽_-;_-@_-"/>
    <numFmt numFmtId="165" formatCode="_-* #,##0_-;\-* #,##0_-;_-* &quot;-&quot;??_-;_-@_-"/>
    <numFmt numFmtId="166" formatCode="_(* #,##0.00_);_(* \(#,##0.00\);_(* &quot;-&quot;??_);_(@_)"/>
    <numFmt numFmtId="167" formatCode="_-* #,##0_р_._-;\-* #,##0_р_._-;_-* &quot;-&quot;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51">
    <xf numFmtId="0" fontId="0" fillId="0" borderId="0" xfId="0"/>
    <xf numFmtId="3" fontId="4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right" vertical="center"/>
    </xf>
    <xf numFmtId="167" fontId="4" fillId="0" borderId="1" xfId="2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164" fontId="4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vertical="center" wrapText="1"/>
    </xf>
    <xf numFmtId="167" fontId="4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center" vertical="center" wrapText="1"/>
    </xf>
    <xf numFmtId="167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left" vertical="center" wrapText="1"/>
    </xf>
    <xf numFmtId="167" fontId="4" fillId="0" borderId="0" xfId="2" applyNumberFormat="1" applyFont="1" applyFill="1" applyAlignment="1">
      <alignment horizontal="left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</cellXfs>
  <cellStyles count="4">
    <cellStyle name="Обычный" xfId="0" builtinId="0"/>
    <cellStyle name="Обычный 2" xfId="2"/>
    <cellStyle name="Финансовый 2" xfId="1"/>
    <cellStyle name="Финансов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view="pageBreakPreview" zoomScale="90" zoomScaleNormal="90" zoomScaleSheetLayoutView="90" workbookViewId="0">
      <pane xSplit="2" ySplit="13" topLeftCell="C14" activePane="bottomRight" state="frozen"/>
      <selection pane="topRight" activeCell="C1" sqref="C1"/>
      <selection pane="bottomLeft" activeCell="A8" sqref="A8"/>
      <selection pane="bottomRight" activeCell="A11" sqref="A11:K11"/>
    </sheetView>
  </sheetViews>
  <sheetFormatPr defaultColWidth="58.33203125" defaultRowHeight="13.2" x14ac:dyDescent="0.3"/>
  <cols>
    <col min="1" max="1" width="8.6640625" style="34" customWidth="1"/>
    <col min="2" max="2" width="53" style="5" customWidth="1"/>
    <col min="3" max="3" width="14" style="3" customWidth="1"/>
    <col min="4" max="4" width="11.6640625" style="3" customWidth="1"/>
    <col min="5" max="5" width="12.5546875" style="3" customWidth="1"/>
    <col min="6" max="8" width="11.6640625" style="3" customWidth="1"/>
    <col min="9" max="9" width="13" style="3" customWidth="1"/>
    <col min="10" max="10" width="11.6640625" style="3" customWidth="1"/>
    <col min="11" max="11" width="13.33203125" style="3" customWidth="1"/>
    <col min="12" max="65" width="58.33203125" style="3"/>
    <col min="66" max="66" width="9" style="3" customWidth="1"/>
    <col min="67" max="67" width="60.33203125" style="3" customWidth="1"/>
    <col min="68" max="68" width="15.6640625" style="3" bestFit="1" customWidth="1"/>
    <col min="69" max="69" width="14.109375" style="3" bestFit="1" customWidth="1"/>
    <col min="70" max="70" width="14.109375" style="3" customWidth="1"/>
    <col min="71" max="71" width="14.109375" style="3" bestFit="1" customWidth="1"/>
    <col min="72" max="73" width="13.109375" style="3" bestFit="1" customWidth="1"/>
    <col min="74" max="74" width="14" style="3" customWidth="1"/>
    <col min="75" max="75" width="13.109375" style="3" customWidth="1"/>
    <col min="76" max="76" width="16.44140625" style="3" customWidth="1"/>
    <col min="77" max="77" width="18.5546875" style="3" customWidth="1"/>
    <col min="78" max="78" width="8.109375" style="3" bestFit="1" customWidth="1"/>
    <col min="79" max="321" width="58.33203125" style="3"/>
    <col min="322" max="322" width="9" style="3" customWidth="1"/>
    <col min="323" max="323" width="60.33203125" style="3" customWidth="1"/>
    <col min="324" max="324" width="15.6640625" style="3" bestFit="1" customWidth="1"/>
    <col min="325" max="325" width="14.109375" style="3" bestFit="1" customWidth="1"/>
    <col min="326" max="326" width="14.109375" style="3" customWidth="1"/>
    <col min="327" max="327" width="14.109375" style="3" bestFit="1" customWidth="1"/>
    <col min="328" max="329" width="13.109375" style="3" bestFit="1" customWidth="1"/>
    <col min="330" max="330" width="14" style="3" customWidth="1"/>
    <col min="331" max="331" width="13.109375" style="3" customWidth="1"/>
    <col min="332" max="332" width="16.44140625" style="3" customWidth="1"/>
    <col min="333" max="333" width="18.5546875" style="3" customWidth="1"/>
    <col min="334" max="334" width="8.109375" style="3" bestFit="1" customWidth="1"/>
    <col min="335" max="577" width="58.33203125" style="3"/>
    <col min="578" max="578" width="9" style="3" customWidth="1"/>
    <col min="579" max="579" width="60.33203125" style="3" customWidth="1"/>
    <col min="580" max="580" width="15.6640625" style="3" bestFit="1" customWidth="1"/>
    <col min="581" max="581" width="14.109375" style="3" bestFit="1" customWidth="1"/>
    <col min="582" max="582" width="14.109375" style="3" customWidth="1"/>
    <col min="583" max="583" width="14.109375" style="3" bestFit="1" customWidth="1"/>
    <col min="584" max="585" width="13.109375" style="3" bestFit="1" customWidth="1"/>
    <col min="586" max="586" width="14" style="3" customWidth="1"/>
    <col min="587" max="587" width="13.109375" style="3" customWidth="1"/>
    <col min="588" max="588" width="16.44140625" style="3" customWidth="1"/>
    <col min="589" max="589" width="18.5546875" style="3" customWidth="1"/>
    <col min="590" max="590" width="8.109375" style="3" bestFit="1" customWidth="1"/>
    <col min="591" max="833" width="58.33203125" style="3"/>
    <col min="834" max="834" width="9" style="3" customWidth="1"/>
    <col min="835" max="835" width="60.33203125" style="3" customWidth="1"/>
    <col min="836" max="836" width="15.6640625" style="3" bestFit="1" customWidth="1"/>
    <col min="837" max="837" width="14.109375" style="3" bestFit="1" customWidth="1"/>
    <col min="838" max="838" width="14.109375" style="3" customWidth="1"/>
    <col min="839" max="839" width="14.109375" style="3" bestFit="1" customWidth="1"/>
    <col min="840" max="841" width="13.109375" style="3" bestFit="1" customWidth="1"/>
    <col min="842" max="842" width="14" style="3" customWidth="1"/>
    <col min="843" max="843" width="13.109375" style="3" customWidth="1"/>
    <col min="844" max="844" width="16.44140625" style="3" customWidth="1"/>
    <col min="845" max="845" width="18.5546875" style="3" customWidth="1"/>
    <col min="846" max="846" width="8.109375" style="3" bestFit="1" customWidth="1"/>
    <col min="847" max="1089" width="58.33203125" style="3"/>
    <col min="1090" max="1090" width="9" style="3" customWidth="1"/>
    <col min="1091" max="1091" width="60.33203125" style="3" customWidth="1"/>
    <col min="1092" max="1092" width="15.6640625" style="3" bestFit="1" customWidth="1"/>
    <col min="1093" max="1093" width="14.109375" style="3" bestFit="1" customWidth="1"/>
    <col min="1094" max="1094" width="14.109375" style="3" customWidth="1"/>
    <col min="1095" max="1095" width="14.109375" style="3" bestFit="1" customWidth="1"/>
    <col min="1096" max="1097" width="13.109375" style="3" bestFit="1" customWidth="1"/>
    <col min="1098" max="1098" width="14" style="3" customWidth="1"/>
    <col min="1099" max="1099" width="13.109375" style="3" customWidth="1"/>
    <col min="1100" max="1100" width="16.44140625" style="3" customWidth="1"/>
    <col min="1101" max="1101" width="18.5546875" style="3" customWidth="1"/>
    <col min="1102" max="1102" width="8.109375" style="3" bestFit="1" customWidth="1"/>
    <col min="1103" max="1345" width="58.33203125" style="3"/>
    <col min="1346" max="1346" width="9" style="3" customWidth="1"/>
    <col min="1347" max="1347" width="60.33203125" style="3" customWidth="1"/>
    <col min="1348" max="1348" width="15.6640625" style="3" bestFit="1" customWidth="1"/>
    <col min="1349" max="1349" width="14.109375" style="3" bestFit="1" customWidth="1"/>
    <col min="1350" max="1350" width="14.109375" style="3" customWidth="1"/>
    <col min="1351" max="1351" width="14.109375" style="3" bestFit="1" customWidth="1"/>
    <col min="1352" max="1353" width="13.109375" style="3" bestFit="1" customWidth="1"/>
    <col min="1354" max="1354" width="14" style="3" customWidth="1"/>
    <col min="1355" max="1355" width="13.109375" style="3" customWidth="1"/>
    <col min="1356" max="1356" width="16.44140625" style="3" customWidth="1"/>
    <col min="1357" max="1357" width="18.5546875" style="3" customWidth="1"/>
    <col min="1358" max="1358" width="8.109375" style="3" bestFit="1" customWidth="1"/>
    <col min="1359" max="1601" width="58.33203125" style="3"/>
    <col min="1602" max="1602" width="9" style="3" customWidth="1"/>
    <col min="1603" max="1603" width="60.33203125" style="3" customWidth="1"/>
    <col min="1604" max="1604" width="15.6640625" style="3" bestFit="1" customWidth="1"/>
    <col min="1605" max="1605" width="14.109375" style="3" bestFit="1" customWidth="1"/>
    <col min="1606" max="1606" width="14.109375" style="3" customWidth="1"/>
    <col min="1607" max="1607" width="14.109375" style="3" bestFit="1" customWidth="1"/>
    <col min="1608" max="1609" width="13.109375" style="3" bestFit="1" customWidth="1"/>
    <col min="1610" max="1610" width="14" style="3" customWidth="1"/>
    <col min="1611" max="1611" width="13.109375" style="3" customWidth="1"/>
    <col min="1612" max="1612" width="16.44140625" style="3" customWidth="1"/>
    <col min="1613" max="1613" width="18.5546875" style="3" customWidth="1"/>
    <col min="1614" max="1614" width="8.109375" style="3" bestFit="1" customWidth="1"/>
    <col min="1615" max="1857" width="58.33203125" style="3"/>
    <col min="1858" max="1858" width="9" style="3" customWidth="1"/>
    <col min="1859" max="1859" width="60.33203125" style="3" customWidth="1"/>
    <col min="1860" max="1860" width="15.6640625" style="3" bestFit="1" customWidth="1"/>
    <col min="1861" max="1861" width="14.109375" style="3" bestFit="1" customWidth="1"/>
    <col min="1862" max="1862" width="14.109375" style="3" customWidth="1"/>
    <col min="1863" max="1863" width="14.109375" style="3" bestFit="1" customWidth="1"/>
    <col min="1864" max="1865" width="13.109375" style="3" bestFit="1" customWidth="1"/>
    <col min="1866" max="1866" width="14" style="3" customWidth="1"/>
    <col min="1867" max="1867" width="13.109375" style="3" customWidth="1"/>
    <col min="1868" max="1868" width="16.44140625" style="3" customWidth="1"/>
    <col min="1869" max="1869" width="18.5546875" style="3" customWidth="1"/>
    <col min="1870" max="1870" width="8.109375" style="3" bestFit="1" customWidth="1"/>
    <col min="1871" max="2113" width="58.33203125" style="3"/>
    <col min="2114" max="2114" width="9" style="3" customWidth="1"/>
    <col min="2115" max="2115" width="60.33203125" style="3" customWidth="1"/>
    <col min="2116" max="2116" width="15.6640625" style="3" bestFit="1" customWidth="1"/>
    <col min="2117" max="2117" width="14.109375" style="3" bestFit="1" customWidth="1"/>
    <col min="2118" max="2118" width="14.109375" style="3" customWidth="1"/>
    <col min="2119" max="2119" width="14.109375" style="3" bestFit="1" customWidth="1"/>
    <col min="2120" max="2121" width="13.109375" style="3" bestFit="1" customWidth="1"/>
    <col min="2122" max="2122" width="14" style="3" customWidth="1"/>
    <col min="2123" max="2123" width="13.109375" style="3" customWidth="1"/>
    <col min="2124" max="2124" width="16.44140625" style="3" customWidth="1"/>
    <col min="2125" max="2125" width="18.5546875" style="3" customWidth="1"/>
    <col min="2126" max="2126" width="8.109375" style="3" bestFit="1" customWidth="1"/>
    <col min="2127" max="2369" width="58.33203125" style="3"/>
    <col min="2370" max="2370" width="9" style="3" customWidth="1"/>
    <col min="2371" max="2371" width="60.33203125" style="3" customWidth="1"/>
    <col min="2372" max="2372" width="15.6640625" style="3" bestFit="1" customWidth="1"/>
    <col min="2373" max="2373" width="14.109375" style="3" bestFit="1" customWidth="1"/>
    <col min="2374" max="2374" width="14.109375" style="3" customWidth="1"/>
    <col min="2375" max="2375" width="14.109375" style="3" bestFit="1" customWidth="1"/>
    <col min="2376" max="2377" width="13.109375" style="3" bestFit="1" customWidth="1"/>
    <col min="2378" max="2378" width="14" style="3" customWidth="1"/>
    <col min="2379" max="2379" width="13.109375" style="3" customWidth="1"/>
    <col min="2380" max="2380" width="16.44140625" style="3" customWidth="1"/>
    <col min="2381" max="2381" width="18.5546875" style="3" customWidth="1"/>
    <col min="2382" max="2382" width="8.109375" style="3" bestFit="1" customWidth="1"/>
    <col min="2383" max="2625" width="58.33203125" style="3"/>
    <col min="2626" max="2626" width="9" style="3" customWidth="1"/>
    <col min="2627" max="2627" width="60.33203125" style="3" customWidth="1"/>
    <col min="2628" max="2628" width="15.6640625" style="3" bestFit="1" customWidth="1"/>
    <col min="2629" max="2629" width="14.109375" style="3" bestFit="1" customWidth="1"/>
    <col min="2630" max="2630" width="14.109375" style="3" customWidth="1"/>
    <col min="2631" max="2631" width="14.109375" style="3" bestFit="1" customWidth="1"/>
    <col min="2632" max="2633" width="13.109375" style="3" bestFit="1" customWidth="1"/>
    <col min="2634" max="2634" width="14" style="3" customWidth="1"/>
    <col min="2635" max="2635" width="13.109375" style="3" customWidth="1"/>
    <col min="2636" max="2636" width="16.44140625" style="3" customWidth="1"/>
    <col min="2637" max="2637" width="18.5546875" style="3" customWidth="1"/>
    <col min="2638" max="2638" width="8.109375" style="3" bestFit="1" customWidth="1"/>
    <col min="2639" max="2881" width="58.33203125" style="3"/>
    <col min="2882" max="2882" width="9" style="3" customWidth="1"/>
    <col min="2883" max="2883" width="60.33203125" style="3" customWidth="1"/>
    <col min="2884" max="2884" width="15.6640625" style="3" bestFit="1" customWidth="1"/>
    <col min="2885" max="2885" width="14.109375" style="3" bestFit="1" customWidth="1"/>
    <col min="2886" max="2886" width="14.109375" style="3" customWidth="1"/>
    <col min="2887" max="2887" width="14.109375" style="3" bestFit="1" customWidth="1"/>
    <col min="2888" max="2889" width="13.109375" style="3" bestFit="1" customWidth="1"/>
    <col min="2890" max="2890" width="14" style="3" customWidth="1"/>
    <col min="2891" max="2891" width="13.109375" style="3" customWidth="1"/>
    <col min="2892" max="2892" width="16.44140625" style="3" customWidth="1"/>
    <col min="2893" max="2893" width="18.5546875" style="3" customWidth="1"/>
    <col min="2894" max="2894" width="8.109375" style="3" bestFit="1" customWidth="1"/>
    <col min="2895" max="3137" width="58.33203125" style="3"/>
    <col min="3138" max="3138" width="9" style="3" customWidth="1"/>
    <col min="3139" max="3139" width="60.33203125" style="3" customWidth="1"/>
    <col min="3140" max="3140" width="15.6640625" style="3" bestFit="1" customWidth="1"/>
    <col min="3141" max="3141" width="14.109375" style="3" bestFit="1" customWidth="1"/>
    <col min="3142" max="3142" width="14.109375" style="3" customWidth="1"/>
    <col min="3143" max="3143" width="14.109375" style="3" bestFit="1" customWidth="1"/>
    <col min="3144" max="3145" width="13.109375" style="3" bestFit="1" customWidth="1"/>
    <col min="3146" max="3146" width="14" style="3" customWidth="1"/>
    <col min="3147" max="3147" width="13.109375" style="3" customWidth="1"/>
    <col min="3148" max="3148" width="16.44140625" style="3" customWidth="1"/>
    <col min="3149" max="3149" width="18.5546875" style="3" customWidth="1"/>
    <col min="3150" max="3150" width="8.109375" style="3" bestFit="1" customWidth="1"/>
    <col min="3151" max="3393" width="58.33203125" style="3"/>
    <col min="3394" max="3394" width="9" style="3" customWidth="1"/>
    <col min="3395" max="3395" width="60.33203125" style="3" customWidth="1"/>
    <col min="3396" max="3396" width="15.6640625" style="3" bestFit="1" customWidth="1"/>
    <col min="3397" max="3397" width="14.109375" style="3" bestFit="1" customWidth="1"/>
    <col min="3398" max="3398" width="14.109375" style="3" customWidth="1"/>
    <col min="3399" max="3399" width="14.109375" style="3" bestFit="1" customWidth="1"/>
    <col min="3400" max="3401" width="13.109375" style="3" bestFit="1" customWidth="1"/>
    <col min="3402" max="3402" width="14" style="3" customWidth="1"/>
    <col min="3403" max="3403" width="13.109375" style="3" customWidth="1"/>
    <col min="3404" max="3404" width="16.44140625" style="3" customWidth="1"/>
    <col min="3405" max="3405" width="18.5546875" style="3" customWidth="1"/>
    <col min="3406" max="3406" width="8.109375" style="3" bestFit="1" customWidth="1"/>
    <col min="3407" max="3649" width="58.33203125" style="3"/>
    <col min="3650" max="3650" width="9" style="3" customWidth="1"/>
    <col min="3651" max="3651" width="60.33203125" style="3" customWidth="1"/>
    <col min="3652" max="3652" width="15.6640625" style="3" bestFit="1" customWidth="1"/>
    <col min="3653" max="3653" width="14.109375" style="3" bestFit="1" customWidth="1"/>
    <col min="3654" max="3654" width="14.109375" style="3" customWidth="1"/>
    <col min="3655" max="3655" width="14.109375" style="3" bestFit="1" customWidth="1"/>
    <col min="3656" max="3657" width="13.109375" style="3" bestFit="1" customWidth="1"/>
    <col min="3658" max="3658" width="14" style="3" customWidth="1"/>
    <col min="3659" max="3659" width="13.109375" style="3" customWidth="1"/>
    <col min="3660" max="3660" width="16.44140625" style="3" customWidth="1"/>
    <col min="3661" max="3661" width="18.5546875" style="3" customWidth="1"/>
    <col min="3662" max="3662" width="8.109375" style="3" bestFit="1" customWidth="1"/>
    <col min="3663" max="3905" width="58.33203125" style="3"/>
    <col min="3906" max="3906" width="9" style="3" customWidth="1"/>
    <col min="3907" max="3907" width="60.33203125" style="3" customWidth="1"/>
    <col min="3908" max="3908" width="15.6640625" style="3" bestFit="1" customWidth="1"/>
    <col min="3909" max="3909" width="14.109375" style="3" bestFit="1" customWidth="1"/>
    <col min="3910" max="3910" width="14.109375" style="3" customWidth="1"/>
    <col min="3911" max="3911" width="14.109375" style="3" bestFit="1" customWidth="1"/>
    <col min="3912" max="3913" width="13.109375" style="3" bestFit="1" customWidth="1"/>
    <col min="3914" max="3914" width="14" style="3" customWidth="1"/>
    <col min="3915" max="3915" width="13.109375" style="3" customWidth="1"/>
    <col min="3916" max="3916" width="16.44140625" style="3" customWidth="1"/>
    <col min="3917" max="3917" width="18.5546875" style="3" customWidth="1"/>
    <col min="3918" max="3918" width="8.109375" style="3" bestFit="1" customWidth="1"/>
    <col min="3919" max="4161" width="58.33203125" style="3"/>
    <col min="4162" max="4162" width="9" style="3" customWidth="1"/>
    <col min="4163" max="4163" width="60.33203125" style="3" customWidth="1"/>
    <col min="4164" max="4164" width="15.6640625" style="3" bestFit="1" customWidth="1"/>
    <col min="4165" max="4165" width="14.109375" style="3" bestFit="1" customWidth="1"/>
    <col min="4166" max="4166" width="14.109375" style="3" customWidth="1"/>
    <col min="4167" max="4167" width="14.109375" style="3" bestFit="1" customWidth="1"/>
    <col min="4168" max="4169" width="13.109375" style="3" bestFit="1" customWidth="1"/>
    <col min="4170" max="4170" width="14" style="3" customWidth="1"/>
    <col min="4171" max="4171" width="13.109375" style="3" customWidth="1"/>
    <col min="4172" max="4172" width="16.44140625" style="3" customWidth="1"/>
    <col min="4173" max="4173" width="18.5546875" style="3" customWidth="1"/>
    <col min="4174" max="4174" width="8.109375" style="3" bestFit="1" customWidth="1"/>
    <col min="4175" max="4417" width="58.33203125" style="3"/>
    <col min="4418" max="4418" width="9" style="3" customWidth="1"/>
    <col min="4419" max="4419" width="60.33203125" style="3" customWidth="1"/>
    <col min="4420" max="4420" width="15.6640625" style="3" bestFit="1" customWidth="1"/>
    <col min="4421" max="4421" width="14.109375" style="3" bestFit="1" customWidth="1"/>
    <col min="4422" max="4422" width="14.109375" style="3" customWidth="1"/>
    <col min="4423" max="4423" width="14.109375" style="3" bestFit="1" customWidth="1"/>
    <col min="4424" max="4425" width="13.109375" style="3" bestFit="1" customWidth="1"/>
    <col min="4426" max="4426" width="14" style="3" customWidth="1"/>
    <col min="4427" max="4427" width="13.109375" style="3" customWidth="1"/>
    <col min="4428" max="4428" width="16.44140625" style="3" customWidth="1"/>
    <col min="4429" max="4429" width="18.5546875" style="3" customWidth="1"/>
    <col min="4430" max="4430" width="8.109375" style="3" bestFit="1" customWidth="1"/>
    <col min="4431" max="4673" width="58.33203125" style="3"/>
    <col min="4674" max="4674" width="9" style="3" customWidth="1"/>
    <col min="4675" max="4675" width="60.33203125" style="3" customWidth="1"/>
    <col min="4676" max="4676" width="15.6640625" style="3" bestFit="1" customWidth="1"/>
    <col min="4677" max="4677" width="14.109375" style="3" bestFit="1" customWidth="1"/>
    <col min="4678" max="4678" width="14.109375" style="3" customWidth="1"/>
    <col min="4679" max="4679" width="14.109375" style="3" bestFit="1" customWidth="1"/>
    <col min="4680" max="4681" width="13.109375" style="3" bestFit="1" customWidth="1"/>
    <col min="4682" max="4682" width="14" style="3" customWidth="1"/>
    <col min="4683" max="4683" width="13.109375" style="3" customWidth="1"/>
    <col min="4684" max="4684" width="16.44140625" style="3" customWidth="1"/>
    <col min="4685" max="4685" width="18.5546875" style="3" customWidth="1"/>
    <col min="4686" max="4686" width="8.109375" style="3" bestFit="1" customWidth="1"/>
    <col min="4687" max="4929" width="58.33203125" style="3"/>
    <col min="4930" max="4930" width="9" style="3" customWidth="1"/>
    <col min="4931" max="4931" width="60.33203125" style="3" customWidth="1"/>
    <col min="4932" max="4932" width="15.6640625" style="3" bestFit="1" customWidth="1"/>
    <col min="4933" max="4933" width="14.109375" style="3" bestFit="1" customWidth="1"/>
    <col min="4934" max="4934" width="14.109375" style="3" customWidth="1"/>
    <col min="4935" max="4935" width="14.109375" style="3" bestFit="1" customWidth="1"/>
    <col min="4936" max="4937" width="13.109375" style="3" bestFit="1" customWidth="1"/>
    <col min="4938" max="4938" width="14" style="3" customWidth="1"/>
    <col min="4939" max="4939" width="13.109375" style="3" customWidth="1"/>
    <col min="4940" max="4940" width="16.44140625" style="3" customWidth="1"/>
    <col min="4941" max="4941" width="18.5546875" style="3" customWidth="1"/>
    <col min="4942" max="4942" width="8.109375" style="3" bestFit="1" customWidth="1"/>
    <col min="4943" max="5185" width="58.33203125" style="3"/>
    <col min="5186" max="5186" width="9" style="3" customWidth="1"/>
    <col min="5187" max="5187" width="60.33203125" style="3" customWidth="1"/>
    <col min="5188" max="5188" width="15.6640625" style="3" bestFit="1" customWidth="1"/>
    <col min="5189" max="5189" width="14.109375" style="3" bestFit="1" customWidth="1"/>
    <col min="5190" max="5190" width="14.109375" style="3" customWidth="1"/>
    <col min="5191" max="5191" width="14.109375" style="3" bestFit="1" customWidth="1"/>
    <col min="5192" max="5193" width="13.109375" style="3" bestFit="1" customWidth="1"/>
    <col min="5194" max="5194" width="14" style="3" customWidth="1"/>
    <col min="5195" max="5195" width="13.109375" style="3" customWidth="1"/>
    <col min="5196" max="5196" width="16.44140625" style="3" customWidth="1"/>
    <col min="5197" max="5197" width="18.5546875" style="3" customWidth="1"/>
    <col min="5198" max="5198" width="8.109375" style="3" bestFit="1" customWidth="1"/>
    <col min="5199" max="5441" width="58.33203125" style="3"/>
    <col min="5442" max="5442" width="9" style="3" customWidth="1"/>
    <col min="5443" max="5443" width="60.33203125" style="3" customWidth="1"/>
    <col min="5444" max="5444" width="15.6640625" style="3" bestFit="1" customWidth="1"/>
    <col min="5445" max="5445" width="14.109375" style="3" bestFit="1" customWidth="1"/>
    <col min="5446" max="5446" width="14.109375" style="3" customWidth="1"/>
    <col min="5447" max="5447" width="14.109375" style="3" bestFit="1" customWidth="1"/>
    <col min="5448" max="5449" width="13.109375" style="3" bestFit="1" customWidth="1"/>
    <col min="5450" max="5450" width="14" style="3" customWidth="1"/>
    <col min="5451" max="5451" width="13.109375" style="3" customWidth="1"/>
    <col min="5452" max="5452" width="16.44140625" style="3" customWidth="1"/>
    <col min="5453" max="5453" width="18.5546875" style="3" customWidth="1"/>
    <col min="5454" max="5454" width="8.109375" style="3" bestFit="1" customWidth="1"/>
    <col min="5455" max="5697" width="58.33203125" style="3"/>
    <col min="5698" max="5698" width="9" style="3" customWidth="1"/>
    <col min="5699" max="5699" width="60.33203125" style="3" customWidth="1"/>
    <col min="5700" max="5700" width="15.6640625" style="3" bestFit="1" customWidth="1"/>
    <col min="5701" max="5701" width="14.109375" style="3" bestFit="1" customWidth="1"/>
    <col min="5702" max="5702" width="14.109375" style="3" customWidth="1"/>
    <col min="5703" max="5703" width="14.109375" style="3" bestFit="1" customWidth="1"/>
    <col min="5704" max="5705" width="13.109375" style="3" bestFit="1" customWidth="1"/>
    <col min="5706" max="5706" width="14" style="3" customWidth="1"/>
    <col min="5707" max="5707" width="13.109375" style="3" customWidth="1"/>
    <col min="5708" max="5708" width="16.44140625" style="3" customWidth="1"/>
    <col min="5709" max="5709" width="18.5546875" style="3" customWidth="1"/>
    <col min="5710" max="5710" width="8.109375" style="3" bestFit="1" customWidth="1"/>
    <col min="5711" max="5953" width="58.33203125" style="3"/>
    <col min="5954" max="5954" width="9" style="3" customWidth="1"/>
    <col min="5955" max="5955" width="60.33203125" style="3" customWidth="1"/>
    <col min="5956" max="5956" width="15.6640625" style="3" bestFit="1" customWidth="1"/>
    <col min="5957" max="5957" width="14.109375" style="3" bestFit="1" customWidth="1"/>
    <col min="5958" max="5958" width="14.109375" style="3" customWidth="1"/>
    <col min="5959" max="5959" width="14.109375" style="3" bestFit="1" customWidth="1"/>
    <col min="5960" max="5961" width="13.109375" style="3" bestFit="1" customWidth="1"/>
    <col min="5962" max="5962" width="14" style="3" customWidth="1"/>
    <col min="5963" max="5963" width="13.109375" style="3" customWidth="1"/>
    <col min="5964" max="5964" width="16.44140625" style="3" customWidth="1"/>
    <col min="5965" max="5965" width="18.5546875" style="3" customWidth="1"/>
    <col min="5966" max="5966" width="8.109375" style="3" bestFit="1" customWidth="1"/>
    <col min="5967" max="6209" width="58.33203125" style="3"/>
    <col min="6210" max="6210" width="9" style="3" customWidth="1"/>
    <col min="6211" max="6211" width="60.33203125" style="3" customWidth="1"/>
    <col min="6212" max="6212" width="15.6640625" style="3" bestFit="1" customWidth="1"/>
    <col min="6213" max="6213" width="14.109375" style="3" bestFit="1" customWidth="1"/>
    <col min="6214" max="6214" width="14.109375" style="3" customWidth="1"/>
    <col min="6215" max="6215" width="14.109375" style="3" bestFit="1" customWidth="1"/>
    <col min="6216" max="6217" width="13.109375" style="3" bestFit="1" customWidth="1"/>
    <col min="6218" max="6218" width="14" style="3" customWidth="1"/>
    <col min="6219" max="6219" width="13.109375" style="3" customWidth="1"/>
    <col min="6220" max="6220" width="16.44140625" style="3" customWidth="1"/>
    <col min="6221" max="6221" width="18.5546875" style="3" customWidth="1"/>
    <col min="6222" max="6222" width="8.109375" style="3" bestFit="1" customWidth="1"/>
    <col min="6223" max="6465" width="58.33203125" style="3"/>
    <col min="6466" max="6466" width="9" style="3" customWidth="1"/>
    <col min="6467" max="6467" width="60.33203125" style="3" customWidth="1"/>
    <col min="6468" max="6468" width="15.6640625" style="3" bestFit="1" customWidth="1"/>
    <col min="6469" max="6469" width="14.109375" style="3" bestFit="1" customWidth="1"/>
    <col min="6470" max="6470" width="14.109375" style="3" customWidth="1"/>
    <col min="6471" max="6471" width="14.109375" style="3" bestFit="1" customWidth="1"/>
    <col min="6472" max="6473" width="13.109375" style="3" bestFit="1" customWidth="1"/>
    <col min="6474" max="6474" width="14" style="3" customWidth="1"/>
    <col min="6475" max="6475" width="13.109375" style="3" customWidth="1"/>
    <col min="6476" max="6476" width="16.44140625" style="3" customWidth="1"/>
    <col min="6477" max="6477" width="18.5546875" style="3" customWidth="1"/>
    <col min="6478" max="6478" width="8.109375" style="3" bestFit="1" customWidth="1"/>
    <col min="6479" max="6721" width="58.33203125" style="3"/>
    <col min="6722" max="6722" width="9" style="3" customWidth="1"/>
    <col min="6723" max="6723" width="60.33203125" style="3" customWidth="1"/>
    <col min="6724" max="6724" width="15.6640625" style="3" bestFit="1" customWidth="1"/>
    <col min="6725" max="6725" width="14.109375" style="3" bestFit="1" customWidth="1"/>
    <col min="6726" max="6726" width="14.109375" style="3" customWidth="1"/>
    <col min="6727" max="6727" width="14.109375" style="3" bestFit="1" customWidth="1"/>
    <col min="6728" max="6729" width="13.109375" style="3" bestFit="1" customWidth="1"/>
    <col min="6730" max="6730" width="14" style="3" customWidth="1"/>
    <col min="6731" max="6731" width="13.109375" style="3" customWidth="1"/>
    <col min="6732" max="6732" width="16.44140625" style="3" customWidth="1"/>
    <col min="6733" max="6733" width="18.5546875" style="3" customWidth="1"/>
    <col min="6734" max="6734" width="8.109375" style="3" bestFit="1" customWidth="1"/>
    <col min="6735" max="6977" width="58.33203125" style="3"/>
    <col min="6978" max="6978" width="9" style="3" customWidth="1"/>
    <col min="6979" max="6979" width="60.33203125" style="3" customWidth="1"/>
    <col min="6980" max="6980" width="15.6640625" style="3" bestFit="1" customWidth="1"/>
    <col min="6981" max="6981" width="14.109375" style="3" bestFit="1" customWidth="1"/>
    <col min="6982" max="6982" width="14.109375" style="3" customWidth="1"/>
    <col min="6983" max="6983" width="14.109375" style="3" bestFit="1" customWidth="1"/>
    <col min="6984" max="6985" width="13.109375" style="3" bestFit="1" customWidth="1"/>
    <col min="6986" max="6986" width="14" style="3" customWidth="1"/>
    <col min="6987" max="6987" width="13.109375" style="3" customWidth="1"/>
    <col min="6988" max="6988" width="16.44140625" style="3" customWidth="1"/>
    <col min="6989" max="6989" width="18.5546875" style="3" customWidth="1"/>
    <col min="6990" max="6990" width="8.109375" style="3" bestFit="1" customWidth="1"/>
    <col min="6991" max="7233" width="58.33203125" style="3"/>
    <col min="7234" max="7234" width="9" style="3" customWidth="1"/>
    <col min="7235" max="7235" width="60.33203125" style="3" customWidth="1"/>
    <col min="7236" max="7236" width="15.6640625" style="3" bestFit="1" customWidth="1"/>
    <col min="7237" max="7237" width="14.109375" style="3" bestFit="1" customWidth="1"/>
    <col min="7238" max="7238" width="14.109375" style="3" customWidth="1"/>
    <col min="7239" max="7239" width="14.109375" style="3" bestFit="1" customWidth="1"/>
    <col min="7240" max="7241" width="13.109375" style="3" bestFit="1" customWidth="1"/>
    <col min="7242" max="7242" width="14" style="3" customWidth="1"/>
    <col min="7243" max="7243" width="13.109375" style="3" customWidth="1"/>
    <col min="7244" max="7244" width="16.44140625" style="3" customWidth="1"/>
    <col min="7245" max="7245" width="18.5546875" style="3" customWidth="1"/>
    <col min="7246" max="7246" width="8.109375" style="3" bestFit="1" customWidth="1"/>
    <col min="7247" max="7489" width="58.33203125" style="3"/>
    <col min="7490" max="7490" width="9" style="3" customWidth="1"/>
    <col min="7491" max="7491" width="60.33203125" style="3" customWidth="1"/>
    <col min="7492" max="7492" width="15.6640625" style="3" bestFit="1" customWidth="1"/>
    <col min="7493" max="7493" width="14.109375" style="3" bestFit="1" customWidth="1"/>
    <col min="7494" max="7494" width="14.109375" style="3" customWidth="1"/>
    <col min="7495" max="7495" width="14.109375" style="3" bestFit="1" customWidth="1"/>
    <col min="7496" max="7497" width="13.109375" style="3" bestFit="1" customWidth="1"/>
    <col min="7498" max="7498" width="14" style="3" customWidth="1"/>
    <col min="7499" max="7499" width="13.109375" style="3" customWidth="1"/>
    <col min="7500" max="7500" width="16.44140625" style="3" customWidth="1"/>
    <col min="7501" max="7501" width="18.5546875" style="3" customWidth="1"/>
    <col min="7502" max="7502" width="8.109375" style="3" bestFit="1" customWidth="1"/>
    <col min="7503" max="7745" width="58.33203125" style="3"/>
    <col min="7746" max="7746" width="9" style="3" customWidth="1"/>
    <col min="7747" max="7747" width="60.33203125" style="3" customWidth="1"/>
    <col min="7748" max="7748" width="15.6640625" style="3" bestFit="1" customWidth="1"/>
    <col min="7749" max="7749" width="14.109375" style="3" bestFit="1" customWidth="1"/>
    <col min="7750" max="7750" width="14.109375" style="3" customWidth="1"/>
    <col min="7751" max="7751" width="14.109375" style="3" bestFit="1" customWidth="1"/>
    <col min="7752" max="7753" width="13.109375" style="3" bestFit="1" customWidth="1"/>
    <col min="7754" max="7754" width="14" style="3" customWidth="1"/>
    <col min="7755" max="7755" width="13.109375" style="3" customWidth="1"/>
    <col min="7756" max="7756" width="16.44140625" style="3" customWidth="1"/>
    <col min="7757" max="7757" width="18.5546875" style="3" customWidth="1"/>
    <col min="7758" max="7758" width="8.109375" style="3" bestFit="1" customWidth="1"/>
    <col min="7759" max="8001" width="58.33203125" style="3"/>
    <col min="8002" max="8002" width="9" style="3" customWidth="1"/>
    <col min="8003" max="8003" width="60.33203125" style="3" customWidth="1"/>
    <col min="8004" max="8004" width="15.6640625" style="3" bestFit="1" customWidth="1"/>
    <col min="8005" max="8005" width="14.109375" style="3" bestFit="1" customWidth="1"/>
    <col min="8006" max="8006" width="14.109375" style="3" customWidth="1"/>
    <col min="8007" max="8007" width="14.109375" style="3" bestFit="1" customWidth="1"/>
    <col min="8008" max="8009" width="13.109375" style="3" bestFit="1" customWidth="1"/>
    <col min="8010" max="8010" width="14" style="3" customWidth="1"/>
    <col min="8011" max="8011" width="13.109375" style="3" customWidth="1"/>
    <col min="8012" max="8012" width="16.44140625" style="3" customWidth="1"/>
    <col min="8013" max="8013" width="18.5546875" style="3" customWidth="1"/>
    <col min="8014" max="8014" width="8.109375" style="3" bestFit="1" customWidth="1"/>
    <col min="8015" max="8257" width="58.33203125" style="3"/>
    <col min="8258" max="8258" width="9" style="3" customWidth="1"/>
    <col min="8259" max="8259" width="60.33203125" style="3" customWidth="1"/>
    <col min="8260" max="8260" width="15.6640625" style="3" bestFit="1" customWidth="1"/>
    <col min="8261" max="8261" width="14.109375" style="3" bestFit="1" customWidth="1"/>
    <col min="8262" max="8262" width="14.109375" style="3" customWidth="1"/>
    <col min="8263" max="8263" width="14.109375" style="3" bestFit="1" customWidth="1"/>
    <col min="8264" max="8265" width="13.109375" style="3" bestFit="1" customWidth="1"/>
    <col min="8266" max="8266" width="14" style="3" customWidth="1"/>
    <col min="8267" max="8267" width="13.109375" style="3" customWidth="1"/>
    <col min="8268" max="8268" width="16.44140625" style="3" customWidth="1"/>
    <col min="8269" max="8269" width="18.5546875" style="3" customWidth="1"/>
    <col min="8270" max="8270" width="8.109375" style="3" bestFit="1" customWidth="1"/>
    <col min="8271" max="8513" width="58.33203125" style="3"/>
    <col min="8514" max="8514" width="9" style="3" customWidth="1"/>
    <col min="8515" max="8515" width="60.33203125" style="3" customWidth="1"/>
    <col min="8516" max="8516" width="15.6640625" style="3" bestFit="1" customWidth="1"/>
    <col min="8517" max="8517" width="14.109375" style="3" bestFit="1" customWidth="1"/>
    <col min="8518" max="8518" width="14.109375" style="3" customWidth="1"/>
    <col min="8519" max="8519" width="14.109375" style="3" bestFit="1" customWidth="1"/>
    <col min="8520" max="8521" width="13.109375" style="3" bestFit="1" customWidth="1"/>
    <col min="8522" max="8522" width="14" style="3" customWidth="1"/>
    <col min="8523" max="8523" width="13.109375" style="3" customWidth="1"/>
    <col min="8524" max="8524" width="16.44140625" style="3" customWidth="1"/>
    <col min="8525" max="8525" width="18.5546875" style="3" customWidth="1"/>
    <col min="8526" max="8526" width="8.109375" style="3" bestFit="1" customWidth="1"/>
    <col min="8527" max="8769" width="58.33203125" style="3"/>
    <col min="8770" max="8770" width="9" style="3" customWidth="1"/>
    <col min="8771" max="8771" width="60.33203125" style="3" customWidth="1"/>
    <col min="8772" max="8772" width="15.6640625" style="3" bestFit="1" customWidth="1"/>
    <col min="8773" max="8773" width="14.109375" style="3" bestFit="1" customWidth="1"/>
    <col min="8774" max="8774" width="14.109375" style="3" customWidth="1"/>
    <col min="8775" max="8775" width="14.109375" style="3" bestFit="1" customWidth="1"/>
    <col min="8776" max="8777" width="13.109375" style="3" bestFit="1" customWidth="1"/>
    <col min="8778" max="8778" width="14" style="3" customWidth="1"/>
    <col min="8779" max="8779" width="13.109375" style="3" customWidth="1"/>
    <col min="8780" max="8780" width="16.44140625" style="3" customWidth="1"/>
    <col min="8781" max="8781" width="18.5546875" style="3" customWidth="1"/>
    <col min="8782" max="8782" width="8.109375" style="3" bestFit="1" customWidth="1"/>
    <col min="8783" max="9025" width="58.33203125" style="3"/>
    <col min="9026" max="9026" width="9" style="3" customWidth="1"/>
    <col min="9027" max="9027" width="60.33203125" style="3" customWidth="1"/>
    <col min="9028" max="9028" width="15.6640625" style="3" bestFit="1" customWidth="1"/>
    <col min="9029" max="9029" width="14.109375" style="3" bestFit="1" customWidth="1"/>
    <col min="9030" max="9030" width="14.109375" style="3" customWidth="1"/>
    <col min="9031" max="9031" width="14.109375" style="3" bestFit="1" customWidth="1"/>
    <col min="9032" max="9033" width="13.109375" style="3" bestFit="1" customWidth="1"/>
    <col min="9034" max="9034" width="14" style="3" customWidth="1"/>
    <col min="9035" max="9035" width="13.109375" style="3" customWidth="1"/>
    <col min="9036" max="9036" width="16.44140625" style="3" customWidth="1"/>
    <col min="9037" max="9037" width="18.5546875" style="3" customWidth="1"/>
    <col min="9038" max="9038" width="8.109375" style="3" bestFit="1" customWidth="1"/>
    <col min="9039" max="9281" width="58.33203125" style="3"/>
    <col min="9282" max="9282" width="9" style="3" customWidth="1"/>
    <col min="9283" max="9283" width="60.33203125" style="3" customWidth="1"/>
    <col min="9284" max="9284" width="15.6640625" style="3" bestFit="1" customWidth="1"/>
    <col min="9285" max="9285" width="14.109375" style="3" bestFit="1" customWidth="1"/>
    <col min="9286" max="9286" width="14.109375" style="3" customWidth="1"/>
    <col min="9287" max="9287" width="14.109375" style="3" bestFit="1" customWidth="1"/>
    <col min="9288" max="9289" width="13.109375" style="3" bestFit="1" customWidth="1"/>
    <col min="9290" max="9290" width="14" style="3" customWidth="1"/>
    <col min="9291" max="9291" width="13.109375" style="3" customWidth="1"/>
    <col min="9292" max="9292" width="16.44140625" style="3" customWidth="1"/>
    <col min="9293" max="9293" width="18.5546875" style="3" customWidth="1"/>
    <col min="9294" max="9294" width="8.109375" style="3" bestFit="1" customWidth="1"/>
    <col min="9295" max="9537" width="58.33203125" style="3"/>
    <col min="9538" max="9538" width="9" style="3" customWidth="1"/>
    <col min="9539" max="9539" width="60.33203125" style="3" customWidth="1"/>
    <col min="9540" max="9540" width="15.6640625" style="3" bestFit="1" customWidth="1"/>
    <col min="9541" max="9541" width="14.109375" style="3" bestFit="1" customWidth="1"/>
    <col min="9542" max="9542" width="14.109375" style="3" customWidth="1"/>
    <col min="9543" max="9543" width="14.109375" style="3" bestFit="1" customWidth="1"/>
    <col min="9544" max="9545" width="13.109375" style="3" bestFit="1" customWidth="1"/>
    <col min="9546" max="9546" width="14" style="3" customWidth="1"/>
    <col min="9547" max="9547" width="13.109375" style="3" customWidth="1"/>
    <col min="9548" max="9548" width="16.44140625" style="3" customWidth="1"/>
    <col min="9549" max="9549" width="18.5546875" style="3" customWidth="1"/>
    <col min="9550" max="9550" width="8.109375" style="3" bestFit="1" customWidth="1"/>
    <col min="9551" max="9793" width="58.33203125" style="3"/>
    <col min="9794" max="9794" width="9" style="3" customWidth="1"/>
    <col min="9795" max="9795" width="60.33203125" style="3" customWidth="1"/>
    <col min="9796" max="9796" width="15.6640625" style="3" bestFit="1" customWidth="1"/>
    <col min="9797" max="9797" width="14.109375" style="3" bestFit="1" customWidth="1"/>
    <col min="9798" max="9798" width="14.109375" style="3" customWidth="1"/>
    <col min="9799" max="9799" width="14.109375" style="3" bestFit="1" customWidth="1"/>
    <col min="9800" max="9801" width="13.109375" style="3" bestFit="1" customWidth="1"/>
    <col min="9802" max="9802" width="14" style="3" customWidth="1"/>
    <col min="9803" max="9803" width="13.109375" style="3" customWidth="1"/>
    <col min="9804" max="9804" width="16.44140625" style="3" customWidth="1"/>
    <col min="9805" max="9805" width="18.5546875" style="3" customWidth="1"/>
    <col min="9806" max="9806" width="8.109375" style="3" bestFit="1" customWidth="1"/>
    <col min="9807" max="10049" width="58.33203125" style="3"/>
    <col min="10050" max="10050" width="9" style="3" customWidth="1"/>
    <col min="10051" max="10051" width="60.33203125" style="3" customWidth="1"/>
    <col min="10052" max="10052" width="15.6640625" style="3" bestFit="1" customWidth="1"/>
    <col min="10053" max="10053" width="14.109375" style="3" bestFit="1" customWidth="1"/>
    <col min="10054" max="10054" width="14.109375" style="3" customWidth="1"/>
    <col min="10055" max="10055" width="14.109375" style="3" bestFit="1" customWidth="1"/>
    <col min="10056" max="10057" width="13.109375" style="3" bestFit="1" customWidth="1"/>
    <col min="10058" max="10058" width="14" style="3" customWidth="1"/>
    <col min="10059" max="10059" width="13.109375" style="3" customWidth="1"/>
    <col min="10060" max="10060" width="16.44140625" style="3" customWidth="1"/>
    <col min="10061" max="10061" width="18.5546875" style="3" customWidth="1"/>
    <col min="10062" max="10062" width="8.109375" style="3" bestFit="1" customWidth="1"/>
    <col min="10063" max="10305" width="58.33203125" style="3"/>
    <col min="10306" max="10306" width="9" style="3" customWidth="1"/>
    <col min="10307" max="10307" width="60.33203125" style="3" customWidth="1"/>
    <col min="10308" max="10308" width="15.6640625" style="3" bestFit="1" customWidth="1"/>
    <col min="10309" max="10309" width="14.109375" style="3" bestFit="1" customWidth="1"/>
    <col min="10310" max="10310" width="14.109375" style="3" customWidth="1"/>
    <col min="10311" max="10311" width="14.109375" style="3" bestFit="1" customWidth="1"/>
    <col min="10312" max="10313" width="13.109375" style="3" bestFit="1" customWidth="1"/>
    <col min="10314" max="10314" width="14" style="3" customWidth="1"/>
    <col min="10315" max="10315" width="13.109375" style="3" customWidth="1"/>
    <col min="10316" max="10316" width="16.44140625" style="3" customWidth="1"/>
    <col min="10317" max="10317" width="18.5546875" style="3" customWidth="1"/>
    <col min="10318" max="10318" width="8.109375" style="3" bestFit="1" customWidth="1"/>
    <col min="10319" max="10561" width="58.33203125" style="3"/>
    <col min="10562" max="10562" width="9" style="3" customWidth="1"/>
    <col min="10563" max="10563" width="60.33203125" style="3" customWidth="1"/>
    <col min="10564" max="10564" width="15.6640625" style="3" bestFit="1" customWidth="1"/>
    <col min="10565" max="10565" width="14.109375" style="3" bestFit="1" customWidth="1"/>
    <col min="10566" max="10566" width="14.109375" style="3" customWidth="1"/>
    <col min="10567" max="10567" width="14.109375" style="3" bestFit="1" customWidth="1"/>
    <col min="10568" max="10569" width="13.109375" style="3" bestFit="1" customWidth="1"/>
    <col min="10570" max="10570" width="14" style="3" customWidth="1"/>
    <col min="10571" max="10571" width="13.109375" style="3" customWidth="1"/>
    <col min="10572" max="10572" width="16.44140625" style="3" customWidth="1"/>
    <col min="10573" max="10573" width="18.5546875" style="3" customWidth="1"/>
    <col min="10574" max="10574" width="8.109375" style="3" bestFit="1" customWidth="1"/>
    <col min="10575" max="10817" width="58.33203125" style="3"/>
    <col min="10818" max="10818" width="9" style="3" customWidth="1"/>
    <col min="10819" max="10819" width="60.33203125" style="3" customWidth="1"/>
    <col min="10820" max="10820" width="15.6640625" style="3" bestFit="1" customWidth="1"/>
    <col min="10821" max="10821" width="14.109375" style="3" bestFit="1" customWidth="1"/>
    <col min="10822" max="10822" width="14.109375" style="3" customWidth="1"/>
    <col min="10823" max="10823" width="14.109375" style="3" bestFit="1" customWidth="1"/>
    <col min="10824" max="10825" width="13.109375" style="3" bestFit="1" customWidth="1"/>
    <col min="10826" max="10826" width="14" style="3" customWidth="1"/>
    <col min="10827" max="10827" width="13.109375" style="3" customWidth="1"/>
    <col min="10828" max="10828" width="16.44140625" style="3" customWidth="1"/>
    <col min="10829" max="10829" width="18.5546875" style="3" customWidth="1"/>
    <col min="10830" max="10830" width="8.109375" style="3" bestFit="1" customWidth="1"/>
    <col min="10831" max="11073" width="58.33203125" style="3"/>
    <col min="11074" max="11074" width="9" style="3" customWidth="1"/>
    <col min="11075" max="11075" width="60.33203125" style="3" customWidth="1"/>
    <col min="11076" max="11076" width="15.6640625" style="3" bestFit="1" customWidth="1"/>
    <col min="11077" max="11077" width="14.109375" style="3" bestFit="1" customWidth="1"/>
    <col min="11078" max="11078" width="14.109375" style="3" customWidth="1"/>
    <col min="11079" max="11079" width="14.109375" style="3" bestFit="1" customWidth="1"/>
    <col min="11080" max="11081" width="13.109375" style="3" bestFit="1" customWidth="1"/>
    <col min="11082" max="11082" width="14" style="3" customWidth="1"/>
    <col min="11083" max="11083" width="13.109375" style="3" customWidth="1"/>
    <col min="11084" max="11084" width="16.44140625" style="3" customWidth="1"/>
    <col min="11085" max="11085" width="18.5546875" style="3" customWidth="1"/>
    <col min="11086" max="11086" width="8.109375" style="3" bestFit="1" customWidth="1"/>
    <col min="11087" max="11329" width="58.33203125" style="3"/>
    <col min="11330" max="11330" width="9" style="3" customWidth="1"/>
    <col min="11331" max="11331" width="60.33203125" style="3" customWidth="1"/>
    <col min="11332" max="11332" width="15.6640625" style="3" bestFit="1" customWidth="1"/>
    <col min="11333" max="11333" width="14.109375" style="3" bestFit="1" customWidth="1"/>
    <col min="11334" max="11334" width="14.109375" style="3" customWidth="1"/>
    <col min="11335" max="11335" width="14.109375" style="3" bestFit="1" customWidth="1"/>
    <col min="11336" max="11337" width="13.109375" style="3" bestFit="1" customWidth="1"/>
    <col min="11338" max="11338" width="14" style="3" customWidth="1"/>
    <col min="11339" max="11339" width="13.109375" style="3" customWidth="1"/>
    <col min="11340" max="11340" width="16.44140625" style="3" customWidth="1"/>
    <col min="11341" max="11341" width="18.5546875" style="3" customWidth="1"/>
    <col min="11342" max="11342" width="8.109375" style="3" bestFit="1" customWidth="1"/>
    <col min="11343" max="11585" width="58.33203125" style="3"/>
    <col min="11586" max="11586" width="9" style="3" customWidth="1"/>
    <col min="11587" max="11587" width="60.33203125" style="3" customWidth="1"/>
    <col min="11588" max="11588" width="15.6640625" style="3" bestFit="1" customWidth="1"/>
    <col min="11589" max="11589" width="14.109375" style="3" bestFit="1" customWidth="1"/>
    <col min="11590" max="11590" width="14.109375" style="3" customWidth="1"/>
    <col min="11591" max="11591" width="14.109375" style="3" bestFit="1" customWidth="1"/>
    <col min="11592" max="11593" width="13.109375" style="3" bestFit="1" customWidth="1"/>
    <col min="11594" max="11594" width="14" style="3" customWidth="1"/>
    <col min="11595" max="11595" width="13.109375" style="3" customWidth="1"/>
    <col min="11596" max="11596" width="16.44140625" style="3" customWidth="1"/>
    <col min="11597" max="11597" width="18.5546875" style="3" customWidth="1"/>
    <col min="11598" max="11598" width="8.109375" style="3" bestFit="1" customWidth="1"/>
    <col min="11599" max="11841" width="58.33203125" style="3"/>
    <col min="11842" max="11842" width="9" style="3" customWidth="1"/>
    <col min="11843" max="11843" width="60.33203125" style="3" customWidth="1"/>
    <col min="11844" max="11844" width="15.6640625" style="3" bestFit="1" customWidth="1"/>
    <col min="11845" max="11845" width="14.109375" style="3" bestFit="1" customWidth="1"/>
    <col min="11846" max="11846" width="14.109375" style="3" customWidth="1"/>
    <col min="11847" max="11847" width="14.109375" style="3" bestFit="1" customWidth="1"/>
    <col min="11848" max="11849" width="13.109375" style="3" bestFit="1" customWidth="1"/>
    <col min="11850" max="11850" width="14" style="3" customWidth="1"/>
    <col min="11851" max="11851" width="13.109375" style="3" customWidth="1"/>
    <col min="11852" max="11852" width="16.44140625" style="3" customWidth="1"/>
    <col min="11853" max="11853" width="18.5546875" style="3" customWidth="1"/>
    <col min="11854" max="11854" width="8.109375" style="3" bestFit="1" customWidth="1"/>
    <col min="11855" max="12097" width="58.33203125" style="3"/>
    <col min="12098" max="12098" width="9" style="3" customWidth="1"/>
    <col min="12099" max="12099" width="60.33203125" style="3" customWidth="1"/>
    <col min="12100" max="12100" width="15.6640625" style="3" bestFit="1" customWidth="1"/>
    <col min="12101" max="12101" width="14.109375" style="3" bestFit="1" customWidth="1"/>
    <col min="12102" max="12102" width="14.109375" style="3" customWidth="1"/>
    <col min="12103" max="12103" width="14.109375" style="3" bestFit="1" customWidth="1"/>
    <col min="12104" max="12105" width="13.109375" style="3" bestFit="1" customWidth="1"/>
    <col min="12106" max="12106" width="14" style="3" customWidth="1"/>
    <col min="12107" max="12107" width="13.109375" style="3" customWidth="1"/>
    <col min="12108" max="12108" width="16.44140625" style="3" customWidth="1"/>
    <col min="12109" max="12109" width="18.5546875" style="3" customWidth="1"/>
    <col min="12110" max="12110" width="8.109375" style="3" bestFit="1" customWidth="1"/>
    <col min="12111" max="12353" width="58.33203125" style="3"/>
    <col min="12354" max="12354" width="9" style="3" customWidth="1"/>
    <col min="12355" max="12355" width="60.33203125" style="3" customWidth="1"/>
    <col min="12356" max="12356" width="15.6640625" style="3" bestFit="1" customWidth="1"/>
    <col min="12357" max="12357" width="14.109375" style="3" bestFit="1" customWidth="1"/>
    <col min="12358" max="12358" width="14.109375" style="3" customWidth="1"/>
    <col min="12359" max="12359" width="14.109375" style="3" bestFit="1" customWidth="1"/>
    <col min="12360" max="12361" width="13.109375" style="3" bestFit="1" customWidth="1"/>
    <col min="12362" max="12362" width="14" style="3" customWidth="1"/>
    <col min="12363" max="12363" width="13.109375" style="3" customWidth="1"/>
    <col min="12364" max="12364" width="16.44140625" style="3" customWidth="1"/>
    <col min="12365" max="12365" width="18.5546875" style="3" customWidth="1"/>
    <col min="12366" max="12366" width="8.109375" style="3" bestFit="1" customWidth="1"/>
    <col min="12367" max="12609" width="58.33203125" style="3"/>
    <col min="12610" max="12610" width="9" style="3" customWidth="1"/>
    <col min="12611" max="12611" width="60.33203125" style="3" customWidth="1"/>
    <col min="12612" max="12612" width="15.6640625" style="3" bestFit="1" customWidth="1"/>
    <col min="12613" max="12613" width="14.109375" style="3" bestFit="1" customWidth="1"/>
    <col min="12614" max="12614" width="14.109375" style="3" customWidth="1"/>
    <col min="12615" max="12615" width="14.109375" style="3" bestFit="1" customWidth="1"/>
    <col min="12616" max="12617" width="13.109375" style="3" bestFit="1" customWidth="1"/>
    <col min="12618" max="12618" width="14" style="3" customWidth="1"/>
    <col min="12619" max="12619" width="13.109375" style="3" customWidth="1"/>
    <col min="12620" max="12620" width="16.44140625" style="3" customWidth="1"/>
    <col min="12621" max="12621" width="18.5546875" style="3" customWidth="1"/>
    <col min="12622" max="12622" width="8.109375" style="3" bestFit="1" customWidth="1"/>
    <col min="12623" max="12865" width="58.33203125" style="3"/>
    <col min="12866" max="12866" width="9" style="3" customWidth="1"/>
    <col min="12867" max="12867" width="60.33203125" style="3" customWidth="1"/>
    <col min="12868" max="12868" width="15.6640625" style="3" bestFit="1" customWidth="1"/>
    <col min="12869" max="12869" width="14.109375" style="3" bestFit="1" customWidth="1"/>
    <col min="12870" max="12870" width="14.109375" style="3" customWidth="1"/>
    <col min="12871" max="12871" width="14.109375" style="3" bestFit="1" customWidth="1"/>
    <col min="12872" max="12873" width="13.109375" style="3" bestFit="1" customWidth="1"/>
    <col min="12874" max="12874" width="14" style="3" customWidth="1"/>
    <col min="12875" max="12875" width="13.109375" style="3" customWidth="1"/>
    <col min="12876" max="12876" width="16.44140625" style="3" customWidth="1"/>
    <col min="12877" max="12877" width="18.5546875" style="3" customWidth="1"/>
    <col min="12878" max="12878" width="8.109375" style="3" bestFit="1" customWidth="1"/>
    <col min="12879" max="13121" width="58.33203125" style="3"/>
    <col min="13122" max="13122" width="9" style="3" customWidth="1"/>
    <col min="13123" max="13123" width="60.33203125" style="3" customWidth="1"/>
    <col min="13124" max="13124" width="15.6640625" style="3" bestFit="1" customWidth="1"/>
    <col min="13125" max="13125" width="14.109375" style="3" bestFit="1" customWidth="1"/>
    <col min="13126" max="13126" width="14.109375" style="3" customWidth="1"/>
    <col min="13127" max="13127" width="14.109375" style="3" bestFit="1" customWidth="1"/>
    <col min="13128" max="13129" width="13.109375" style="3" bestFit="1" customWidth="1"/>
    <col min="13130" max="13130" width="14" style="3" customWidth="1"/>
    <col min="13131" max="13131" width="13.109375" style="3" customWidth="1"/>
    <col min="13132" max="13132" width="16.44140625" style="3" customWidth="1"/>
    <col min="13133" max="13133" width="18.5546875" style="3" customWidth="1"/>
    <col min="13134" max="13134" width="8.109375" style="3" bestFit="1" customWidth="1"/>
    <col min="13135" max="13377" width="58.33203125" style="3"/>
    <col min="13378" max="13378" width="9" style="3" customWidth="1"/>
    <col min="13379" max="13379" width="60.33203125" style="3" customWidth="1"/>
    <col min="13380" max="13380" width="15.6640625" style="3" bestFit="1" customWidth="1"/>
    <col min="13381" max="13381" width="14.109375" style="3" bestFit="1" customWidth="1"/>
    <col min="13382" max="13382" width="14.109375" style="3" customWidth="1"/>
    <col min="13383" max="13383" width="14.109375" style="3" bestFit="1" customWidth="1"/>
    <col min="13384" max="13385" width="13.109375" style="3" bestFit="1" customWidth="1"/>
    <col min="13386" max="13386" width="14" style="3" customWidth="1"/>
    <col min="13387" max="13387" width="13.109375" style="3" customWidth="1"/>
    <col min="13388" max="13388" width="16.44140625" style="3" customWidth="1"/>
    <col min="13389" max="13389" width="18.5546875" style="3" customWidth="1"/>
    <col min="13390" max="13390" width="8.109375" style="3" bestFit="1" customWidth="1"/>
    <col min="13391" max="13633" width="58.33203125" style="3"/>
    <col min="13634" max="13634" width="9" style="3" customWidth="1"/>
    <col min="13635" max="13635" width="60.33203125" style="3" customWidth="1"/>
    <col min="13636" max="13636" width="15.6640625" style="3" bestFit="1" customWidth="1"/>
    <col min="13637" max="13637" width="14.109375" style="3" bestFit="1" customWidth="1"/>
    <col min="13638" max="13638" width="14.109375" style="3" customWidth="1"/>
    <col min="13639" max="13639" width="14.109375" style="3" bestFit="1" customWidth="1"/>
    <col min="13640" max="13641" width="13.109375" style="3" bestFit="1" customWidth="1"/>
    <col min="13642" max="13642" width="14" style="3" customWidth="1"/>
    <col min="13643" max="13643" width="13.109375" style="3" customWidth="1"/>
    <col min="13644" max="13644" width="16.44140625" style="3" customWidth="1"/>
    <col min="13645" max="13645" width="18.5546875" style="3" customWidth="1"/>
    <col min="13646" max="13646" width="8.109375" style="3" bestFit="1" customWidth="1"/>
    <col min="13647" max="13889" width="58.33203125" style="3"/>
    <col min="13890" max="13890" width="9" style="3" customWidth="1"/>
    <col min="13891" max="13891" width="60.33203125" style="3" customWidth="1"/>
    <col min="13892" max="13892" width="15.6640625" style="3" bestFit="1" customWidth="1"/>
    <col min="13893" max="13893" width="14.109375" style="3" bestFit="1" customWidth="1"/>
    <col min="13894" max="13894" width="14.109375" style="3" customWidth="1"/>
    <col min="13895" max="13895" width="14.109375" style="3" bestFit="1" customWidth="1"/>
    <col min="13896" max="13897" width="13.109375" style="3" bestFit="1" customWidth="1"/>
    <col min="13898" max="13898" width="14" style="3" customWidth="1"/>
    <col min="13899" max="13899" width="13.109375" style="3" customWidth="1"/>
    <col min="13900" max="13900" width="16.44140625" style="3" customWidth="1"/>
    <col min="13901" max="13901" width="18.5546875" style="3" customWidth="1"/>
    <col min="13902" max="13902" width="8.109375" style="3" bestFit="1" customWidth="1"/>
    <col min="13903" max="14145" width="58.33203125" style="3"/>
    <col min="14146" max="14146" width="9" style="3" customWidth="1"/>
    <col min="14147" max="14147" width="60.33203125" style="3" customWidth="1"/>
    <col min="14148" max="14148" width="15.6640625" style="3" bestFit="1" customWidth="1"/>
    <col min="14149" max="14149" width="14.109375" style="3" bestFit="1" customWidth="1"/>
    <col min="14150" max="14150" width="14.109375" style="3" customWidth="1"/>
    <col min="14151" max="14151" width="14.109375" style="3" bestFit="1" customWidth="1"/>
    <col min="14152" max="14153" width="13.109375" style="3" bestFit="1" customWidth="1"/>
    <col min="14154" max="14154" width="14" style="3" customWidth="1"/>
    <col min="14155" max="14155" width="13.109375" style="3" customWidth="1"/>
    <col min="14156" max="14156" width="16.44140625" style="3" customWidth="1"/>
    <col min="14157" max="14157" width="18.5546875" style="3" customWidth="1"/>
    <col min="14158" max="14158" width="8.109375" style="3" bestFit="1" customWidth="1"/>
    <col min="14159" max="14401" width="58.33203125" style="3"/>
    <col min="14402" max="14402" width="9" style="3" customWidth="1"/>
    <col min="14403" max="14403" width="60.33203125" style="3" customWidth="1"/>
    <col min="14404" max="14404" width="15.6640625" style="3" bestFit="1" customWidth="1"/>
    <col min="14405" max="14405" width="14.109375" style="3" bestFit="1" customWidth="1"/>
    <col min="14406" max="14406" width="14.109375" style="3" customWidth="1"/>
    <col min="14407" max="14407" width="14.109375" style="3" bestFit="1" customWidth="1"/>
    <col min="14408" max="14409" width="13.109375" style="3" bestFit="1" customWidth="1"/>
    <col min="14410" max="14410" width="14" style="3" customWidth="1"/>
    <col min="14411" max="14411" width="13.109375" style="3" customWidth="1"/>
    <col min="14412" max="14412" width="16.44140625" style="3" customWidth="1"/>
    <col min="14413" max="14413" width="18.5546875" style="3" customWidth="1"/>
    <col min="14414" max="14414" width="8.109375" style="3" bestFit="1" customWidth="1"/>
    <col min="14415" max="14657" width="58.33203125" style="3"/>
    <col min="14658" max="14658" width="9" style="3" customWidth="1"/>
    <col min="14659" max="14659" width="60.33203125" style="3" customWidth="1"/>
    <col min="14660" max="14660" width="15.6640625" style="3" bestFit="1" customWidth="1"/>
    <col min="14661" max="14661" width="14.109375" style="3" bestFit="1" customWidth="1"/>
    <col min="14662" max="14662" width="14.109375" style="3" customWidth="1"/>
    <col min="14663" max="14663" width="14.109375" style="3" bestFit="1" customWidth="1"/>
    <col min="14664" max="14665" width="13.109375" style="3" bestFit="1" customWidth="1"/>
    <col min="14666" max="14666" width="14" style="3" customWidth="1"/>
    <col min="14667" max="14667" width="13.109375" style="3" customWidth="1"/>
    <col min="14668" max="14668" width="16.44140625" style="3" customWidth="1"/>
    <col min="14669" max="14669" width="18.5546875" style="3" customWidth="1"/>
    <col min="14670" max="14670" width="8.109375" style="3" bestFit="1" customWidth="1"/>
    <col min="14671" max="14913" width="58.33203125" style="3"/>
    <col min="14914" max="14914" width="9" style="3" customWidth="1"/>
    <col min="14915" max="14915" width="60.33203125" style="3" customWidth="1"/>
    <col min="14916" max="14916" width="15.6640625" style="3" bestFit="1" customWidth="1"/>
    <col min="14917" max="14917" width="14.109375" style="3" bestFit="1" customWidth="1"/>
    <col min="14918" max="14918" width="14.109375" style="3" customWidth="1"/>
    <col min="14919" max="14919" width="14.109375" style="3" bestFit="1" customWidth="1"/>
    <col min="14920" max="14921" width="13.109375" style="3" bestFit="1" customWidth="1"/>
    <col min="14922" max="14922" width="14" style="3" customWidth="1"/>
    <col min="14923" max="14923" width="13.109375" style="3" customWidth="1"/>
    <col min="14924" max="14924" width="16.44140625" style="3" customWidth="1"/>
    <col min="14925" max="14925" width="18.5546875" style="3" customWidth="1"/>
    <col min="14926" max="14926" width="8.109375" style="3" bestFit="1" customWidth="1"/>
    <col min="14927" max="15169" width="58.33203125" style="3"/>
    <col min="15170" max="15170" width="9" style="3" customWidth="1"/>
    <col min="15171" max="15171" width="60.33203125" style="3" customWidth="1"/>
    <col min="15172" max="15172" width="15.6640625" style="3" bestFit="1" customWidth="1"/>
    <col min="15173" max="15173" width="14.109375" style="3" bestFit="1" customWidth="1"/>
    <col min="15174" max="15174" width="14.109375" style="3" customWidth="1"/>
    <col min="15175" max="15175" width="14.109375" style="3" bestFit="1" customWidth="1"/>
    <col min="15176" max="15177" width="13.109375" style="3" bestFit="1" customWidth="1"/>
    <col min="15178" max="15178" width="14" style="3" customWidth="1"/>
    <col min="15179" max="15179" width="13.109375" style="3" customWidth="1"/>
    <col min="15180" max="15180" width="16.44140625" style="3" customWidth="1"/>
    <col min="15181" max="15181" width="18.5546875" style="3" customWidth="1"/>
    <col min="15182" max="15182" width="8.109375" style="3" bestFit="1" customWidth="1"/>
    <col min="15183" max="15425" width="58.33203125" style="3"/>
    <col min="15426" max="15426" width="9" style="3" customWidth="1"/>
    <col min="15427" max="15427" width="60.33203125" style="3" customWidth="1"/>
    <col min="15428" max="15428" width="15.6640625" style="3" bestFit="1" customWidth="1"/>
    <col min="15429" max="15429" width="14.109375" style="3" bestFit="1" customWidth="1"/>
    <col min="15430" max="15430" width="14.109375" style="3" customWidth="1"/>
    <col min="15431" max="15431" width="14.109375" style="3" bestFit="1" customWidth="1"/>
    <col min="15432" max="15433" width="13.109375" style="3" bestFit="1" customWidth="1"/>
    <col min="15434" max="15434" width="14" style="3" customWidth="1"/>
    <col min="15435" max="15435" width="13.109375" style="3" customWidth="1"/>
    <col min="15436" max="15436" width="16.44140625" style="3" customWidth="1"/>
    <col min="15437" max="15437" width="18.5546875" style="3" customWidth="1"/>
    <col min="15438" max="15438" width="8.109375" style="3" bestFit="1" customWidth="1"/>
    <col min="15439" max="15681" width="58.33203125" style="3"/>
    <col min="15682" max="15682" width="9" style="3" customWidth="1"/>
    <col min="15683" max="15683" width="60.33203125" style="3" customWidth="1"/>
    <col min="15684" max="15684" width="15.6640625" style="3" bestFit="1" customWidth="1"/>
    <col min="15685" max="15685" width="14.109375" style="3" bestFit="1" customWidth="1"/>
    <col min="15686" max="15686" width="14.109375" style="3" customWidth="1"/>
    <col min="15687" max="15687" width="14.109375" style="3" bestFit="1" customWidth="1"/>
    <col min="15688" max="15689" width="13.109375" style="3" bestFit="1" customWidth="1"/>
    <col min="15690" max="15690" width="14" style="3" customWidth="1"/>
    <col min="15691" max="15691" width="13.109375" style="3" customWidth="1"/>
    <col min="15692" max="15692" width="16.44140625" style="3" customWidth="1"/>
    <col min="15693" max="15693" width="18.5546875" style="3" customWidth="1"/>
    <col min="15694" max="15694" width="8.109375" style="3" bestFit="1" customWidth="1"/>
    <col min="15695" max="15937" width="58.33203125" style="3"/>
    <col min="15938" max="15938" width="9" style="3" customWidth="1"/>
    <col min="15939" max="15939" width="60.33203125" style="3" customWidth="1"/>
    <col min="15940" max="15940" width="15.6640625" style="3" bestFit="1" customWidth="1"/>
    <col min="15941" max="15941" width="14.109375" style="3" bestFit="1" customWidth="1"/>
    <col min="15942" max="15942" width="14.109375" style="3" customWidth="1"/>
    <col min="15943" max="15943" width="14.109375" style="3" bestFit="1" customWidth="1"/>
    <col min="15944" max="15945" width="13.109375" style="3" bestFit="1" customWidth="1"/>
    <col min="15946" max="15946" width="14" style="3" customWidth="1"/>
    <col min="15947" max="15947" width="13.109375" style="3" customWidth="1"/>
    <col min="15948" max="15948" width="16.44140625" style="3" customWidth="1"/>
    <col min="15949" max="15949" width="18.5546875" style="3" customWidth="1"/>
    <col min="15950" max="15950" width="8.109375" style="3" bestFit="1" customWidth="1"/>
    <col min="15951" max="16384" width="58.33203125" style="3"/>
  </cols>
  <sheetData>
    <row r="1" spans="1:11" s="42" customFormat="1" ht="13.05" customHeight="1" x14ac:dyDescent="0.25">
      <c r="F1" s="43"/>
      <c r="G1" s="43"/>
      <c r="H1" s="43"/>
      <c r="I1" s="50" t="s">
        <v>51</v>
      </c>
      <c r="J1" s="50"/>
      <c r="K1" s="50"/>
    </row>
    <row r="2" spans="1:11" s="42" customFormat="1" ht="13.05" customHeight="1" x14ac:dyDescent="0.25">
      <c r="F2" s="43"/>
      <c r="G2" s="43"/>
      <c r="H2" s="50" t="s">
        <v>60</v>
      </c>
      <c r="I2" s="50"/>
      <c r="J2" s="50"/>
      <c r="K2" s="50"/>
    </row>
    <row r="3" spans="1:11" s="42" customFormat="1" ht="13.05" customHeight="1" x14ac:dyDescent="0.25">
      <c r="F3" s="43"/>
      <c r="G3" s="43"/>
      <c r="H3" s="43"/>
      <c r="I3" s="50" t="s">
        <v>58</v>
      </c>
      <c r="J3" s="50"/>
      <c r="K3" s="50"/>
    </row>
    <row r="4" spans="1:11" s="42" customFormat="1" ht="13.05" customHeight="1" x14ac:dyDescent="0.25">
      <c r="F4" s="43"/>
      <c r="G4" s="43"/>
      <c r="H4" s="50" t="s">
        <v>59</v>
      </c>
      <c r="I4" s="50"/>
      <c r="J4" s="50"/>
      <c r="K4" s="50"/>
    </row>
    <row r="5" spans="1:11" s="42" customFormat="1" ht="13.05" customHeight="1" x14ac:dyDescent="0.25">
      <c r="F5" s="43"/>
      <c r="G5" s="43"/>
      <c r="H5" s="50" t="s">
        <v>53</v>
      </c>
      <c r="I5" s="50"/>
      <c r="J5" s="50"/>
      <c r="K5" s="50"/>
    </row>
    <row r="6" spans="1:11" ht="8.4" customHeight="1" x14ac:dyDescent="0.3">
      <c r="F6" s="44"/>
      <c r="G6" s="44"/>
      <c r="H6" s="44"/>
      <c r="I6" s="44"/>
      <c r="J6" s="44"/>
      <c r="K6" s="44"/>
    </row>
    <row r="7" spans="1:11" ht="13.05" customHeight="1" x14ac:dyDescent="0.3">
      <c r="A7" s="33"/>
      <c r="B7" s="1"/>
      <c r="C7" s="2"/>
      <c r="D7" s="2"/>
      <c r="E7" s="2"/>
      <c r="F7" s="45"/>
      <c r="G7" s="46"/>
      <c r="H7" s="46"/>
      <c r="I7" s="47" t="s">
        <v>51</v>
      </c>
      <c r="J7" s="48"/>
      <c r="K7" s="48"/>
    </row>
    <row r="8" spans="1:11" ht="13.05" customHeight="1" x14ac:dyDescent="0.3">
      <c r="A8" s="33"/>
      <c r="B8" s="1"/>
      <c r="C8" s="2"/>
      <c r="D8" s="2"/>
      <c r="E8" s="2"/>
      <c r="F8" s="45"/>
      <c r="G8" s="47" t="s">
        <v>52</v>
      </c>
      <c r="H8" s="48"/>
      <c r="I8" s="48"/>
      <c r="J8" s="48"/>
      <c r="K8" s="48"/>
    </row>
    <row r="9" spans="1:11" ht="13.05" customHeight="1" x14ac:dyDescent="0.3">
      <c r="A9" s="33"/>
      <c r="B9" s="1"/>
      <c r="C9" s="2"/>
      <c r="D9" s="2"/>
      <c r="E9" s="2"/>
      <c r="F9" s="45"/>
      <c r="G9" s="46"/>
      <c r="H9" s="47" t="s">
        <v>53</v>
      </c>
      <c r="I9" s="47"/>
      <c r="J9" s="47"/>
      <c r="K9" s="47"/>
    </row>
    <row r="10" spans="1:11" ht="4.2" customHeight="1" x14ac:dyDescent="0.3">
      <c r="A10" s="33"/>
      <c r="B10" s="1"/>
      <c r="C10" s="2"/>
      <c r="D10" s="2"/>
      <c r="E10" s="2"/>
      <c r="F10" s="2"/>
      <c r="G10" s="2"/>
      <c r="H10" s="2"/>
      <c r="I10" s="2"/>
      <c r="J10" s="2"/>
      <c r="K10" s="2"/>
    </row>
    <row r="11" spans="1:11" ht="15.6" x14ac:dyDescent="0.3">
      <c r="A11" s="49" t="s">
        <v>54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3">
      <c r="B12" s="6"/>
      <c r="D12" s="4"/>
      <c r="E12" s="4"/>
      <c r="F12" s="4"/>
      <c r="G12" s="4"/>
      <c r="H12" s="4"/>
      <c r="J12" s="4"/>
      <c r="K12" s="4" t="s">
        <v>0</v>
      </c>
    </row>
    <row r="13" spans="1:11" s="19" customFormat="1" ht="26.4" x14ac:dyDescent="0.3">
      <c r="A13" s="16" t="s">
        <v>1</v>
      </c>
      <c r="B13" s="17" t="s">
        <v>2</v>
      </c>
      <c r="C13" s="16" t="s">
        <v>3</v>
      </c>
      <c r="D13" s="16" t="s">
        <v>4</v>
      </c>
      <c r="E13" s="16" t="s">
        <v>5</v>
      </c>
      <c r="F13" s="16" t="s">
        <v>6</v>
      </c>
      <c r="G13" s="16" t="s">
        <v>7</v>
      </c>
      <c r="H13" s="18" t="s">
        <v>8</v>
      </c>
      <c r="I13" s="16" t="s">
        <v>9</v>
      </c>
      <c r="J13" s="16" t="s">
        <v>10</v>
      </c>
      <c r="K13" s="18" t="s">
        <v>11</v>
      </c>
    </row>
    <row r="14" spans="1:11" s="19" customFormat="1" ht="5.4" customHeight="1" x14ac:dyDescent="0.3">
      <c r="A14" s="16"/>
      <c r="B14" s="17"/>
      <c r="C14" s="16"/>
      <c r="D14" s="16"/>
      <c r="E14" s="16"/>
      <c r="F14" s="16"/>
      <c r="G14" s="16"/>
      <c r="H14" s="18"/>
      <c r="I14" s="16"/>
      <c r="J14" s="16"/>
      <c r="K14" s="18"/>
    </row>
    <row r="15" spans="1:11" s="19" customFormat="1" ht="19.5" customHeight="1" x14ac:dyDescent="0.3">
      <c r="A15" s="16">
        <v>1000000</v>
      </c>
      <c r="B15" s="16" t="s">
        <v>12</v>
      </c>
      <c r="C15" s="36">
        <f>SUM(C16+C23+C27+C33+C36)</f>
        <v>1429294108</v>
      </c>
      <c r="D15" s="36">
        <f t="shared" ref="D15:K15" si="0">SUM(D16+D23+D27+D33+D36)</f>
        <v>69354922</v>
      </c>
      <c r="E15" s="36">
        <f t="shared" si="0"/>
        <v>123403461</v>
      </c>
      <c r="F15" s="36">
        <f t="shared" si="0"/>
        <v>77942164</v>
      </c>
      <c r="G15" s="36">
        <f t="shared" si="0"/>
        <v>33801879</v>
      </c>
      <c r="H15" s="36">
        <f t="shared" si="0"/>
        <v>45756356</v>
      </c>
      <c r="I15" s="36">
        <f t="shared" si="0"/>
        <v>33566945</v>
      </c>
      <c r="J15" s="36">
        <f t="shared" si="0"/>
        <v>7310121</v>
      </c>
      <c r="K15" s="36">
        <f t="shared" si="0"/>
        <v>1820429956</v>
      </c>
    </row>
    <row r="16" spans="1:11" s="7" customFormat="1" x14ac:dyDescent="0.3">
      <c r="A16" s="12">
        <v>1010000</v>
      </c>
      <c r="B16" s="20" t="s">
        <v>13</v>
      </c>
      <c r="C16" s="15">
        <f>SUM(C17+C18+C19+C20+C21)</f>
        <v>775476527</v>
      </c>
      <c r="D16" s="15">
        <f t="shared" ref="D16:K16" si="1">SUM(D17+D18+D19+D20+D21)</f>
        <v>65861490</v>
      </c>
      <c r="E16" s="15">
        <f t="shared" si="1"/>
        <v>102376228</v>
      </c>
      <c r="F16" s="15">
        <f t="shared" si="1"/>
        <v>56626245</v>
      </c>
      <c r="G16" s="15">
        <f t="shared" si="1"/>
        <v>23849582</v>
      </c>
      <c r="H16" s="15">
        <f t="shared" si="1"/>
        <v>38951027</v>
      </c>
      <c r="I16" s="15">
        <f t="shared" si="1"/>
        <v>21124967</v>
      </c>
      <c r="J16" s="15">
        <f t="shared" si="1"/>
        <v>5990851</v>
      </c>
      <c r="K16" s="15">
        <f t="shared" si="1"/>
        <v>1090256917</v>
      </c>
    </row>
    <row r="17" spans="1:11" s="7" customFormat="1" x14ac:dyDescent="0.3">
      <c r="A17" s="12">
        <v>1010100</v>
      </c>
      <c r="B17" s="21" t="s">
        <v>14</v>
      </c>
      <c r="C17" s="15"/>
      <c r="D17" s="15"/>
      <c r="E17" s="15"/>
      <c r="F17" s="15"/>
      <c r="G17" s="15"/>
      <c r="H17" s="15"/>
      <c r="I17" s="15"/>
      <c r="J17" s="15"/>
      <c r="K17" s="15">
        <f t="shared" ref="K17" si="2">SUM(C17+D17+E17+F17+G17+H17+I17+J17)</f>
        <v>0</v>
      </c>
    </row>
    <row r="18" spans="1:11" s="7" customFormat="1" ht="26.4" x14ac:dyDescent="0.3">
      <c r="A18" s="12">
        <v>1010200</v>
      </c>
      <c r="B18" s="21" t="s">
        <v>15</v>
      </c>
      <c r="C18" s="15">
        <v>733509899</v>
      </c>
      <c r="D18" s="15">
        <v>61779401</v>
      </c>
      <c r="E18" s="15">
        <v>93522102</v>
      </c>
      <c r="F18" s="15">
        <v>51533347</v>
      </c>
      <c r="G18" s="15">
        <v>21012392</v>
      </c>
      <c r="H18" s="15">
        <v>34916936</v>
      </c>
      <c r="I18" s="15">
        <v>18108589</v>
      </c>
      <c r="J18" s="15">
        <v>4418886</v>
      </c>
      <c r="K18" s="15">
        <f>SUM(C18+D18+E18+F18+G18+H18+I18+J18)</f>
        <v>1018801552</v>
      </c>
    </row>
    <row r="19" spans="1:11" s="7" customFormat="1" x14ac:dyDescent="0.3">
      <c r="A19" s="12">
        <v>1010400</v>
      </c>
      <c r="B19" s="21" t="s">
        <v>16</v>
      </c>
      <c r="C19" s="15">
        <v>4665600</v>
      </c>
      <c r="D19" s="15">
        <v>0</v>
      </c>
      <c r="E19" s="15">
        <v>2342400</v>
      </c>
      <c r="F19" s="15">
        <v>1305600</v>
      </c>
      <c r="G19" s="15">
        <v>960000</v>
      </c>
      <c r="H19" s="15">
        <v>499200</v>
      </c>
      <c r="I19" s="15">
        <v>499200</v>
      </c>
      <c r="J19" s="15">
        <v>422400</v>
      </c>
      <c r="K19" s="15">
        <f t="shared" ref="K19:K21" si="3">SUM(C19+D19+E19+F19+G19+H19+I19+J19)</f>
        <v>10694400</v>
      </c>
    </row>
    <row r="20" spans="1:11" s="7" customFormat="1" x14ac:dyDescent="0.3">
      <c r="A20" s="12">
        <v>1010700</v>
      </c>
      <c r="B20" s="21" t="s">
        <v>17</v>
      </c>
      <c r="C20" s="15">
        <f>8906006-461665-2425621</f>
        <v>6018720</v>
      </c>
      <c r="D20" s="15">
        <f>3412129+78784-58877</f>
        <v>3432036</v>
      </c>
      <c r="E20" s="15"/>
      <c r="F20" s="15"/>
      <c r="G20" s="15"/>
      <c r="H20" s="15"/>
      <c r="I20" s="15"/>
      <c r="J20" s="15"/>
      <c r="K20" s="15">
        <f t="shared" si="3"/>
        <v>9450756</v>
      </c>
    </row>
    <row r="21" spans="1:11" s="7" customFormat="1" ht="66.75" customHeight="1" x14ac:dyDescent="0.3">
      <c r="A21" s="12">
        <v>1010800</v>
      </c>
      <c r="B21" s="38" t="s">
        <v>56</v>
      </c>
      <c r="C21" s="15">
        <v>31282308</v>
      </c>
      <c r="D21" s="15">
        <v>650053</v>
      </c>
      <c r="E21" s="15">
        <v>6511726</v>
      </c>
      <c r="F21" s="15">
        <v>3787298</v>
      </c>
      <c r="G21" s="15">
        <v>1877190</v>
      </c>
      <c r="H21" s="15">
        <v>3534891</v>
      </c>
      <c r="I21" s="15">
        <v>2517178</v>
      </c>
      <c r="J21" s="15">
        <v>1149565</v>
      </c>
      <c r="K21" s="15">
        <f t="shared" si="3"/>
        <v>51310209</v>
      </c>
    </row>
    <row r="22" spans="1:11" s="7" customFormat="1" ht="5.4" customHeight="1" x14ac:dyDescent="0.3">
      <c r="A22" s="12"/>
      <c r="B22" s="21"/>
      <c r="C22" s="15"/>
      <c r="D22" s="15"/>
      <c r="E22" s="15"/>
      <c r="F22" s="15"/>
      <c r="G22" s="15"/>
      <c r="H22" s="15"/>
      <c r="I22" s="15"/>
      <c r="J22" s="15"/>
      <c r="K22" s="15"/>
    </row>
    <row r="23" spans="1:11" s="11" customFormat="1" ht="26.4" x14ac:dyDescent="0.3">
      <c r="A23" s="12">
        <v>1020000</v>
      </c>
      <c r="B23" s="21" t="s">
        <v>18</v>
      </c>
      <c r="C23" s="15">
        <f t="shared" ref="C23:J23" si="4">SUM(C24:C25)</f>
        <v>23922771</v>
      </c>
      <c r="D23" s="15">
        <f t="shared" si="4"/>
        <v>147311</v>
      </c>
      <c r="E23" s="15">
        <f t="shared" si="4"/>
        <v>9171697</v>
      </c>
      <c r="F23" s="15">
        <f t="shared" si="4"/>
        <v>730369</v>
      </c>
      <c r="G23" s="15">
        <f t="shared" si="4"/>
        <v>4833997</v>
      </c>
      <c r="H23" s="15">
        <f t="shared" si="4"/>
        <v>142522</v>
      </c>
      <c r="I23" s="15">
        <f t="shared" si="4"/>
        <v>13760</v>
      </c>
      <c r="J23" s="15">
        <f t="shared" si="4"/>
        <v>165709</v>
      </c>
      <c r="K23" s="15">
        <f>SUM(C23+D23+E23+F23+G23+H23+I23+J23)</f>
        <v>39128136</v>
      </c>
    </row>
    <row r="24" spans="1:11" s="7" customFormat="1" x14ac:dyDescent="0.3">
      <c r="A24" s="12">
        <v>1020200</v>
      </c>
      <c r="B24" s="21" t="s">
        <v>19</v>
      </c>
      <c r="C24" s="15">
        <v>22556470</v>
      </c>
      <c r="D24" s="15">
        <v>0</v>
      </c>
      <c r="E24" s="15">
        <v>9004690</v>
      </c>
      <c r="F24" s="15">
        <v>502904</v>
      </c>
      <c r="G24" s="15">
        <v>4682957</v>
      </c>
      <c r="H24" s="15">
        <v>11220</v>
      </c>
      <c r="I24" s="15">
        <v>0</v>
      </c>
      <c r="J24" s="15">
        <v>81229</v>
      </c>
      <c r="K24" s="15">
        <f t="shared" ref="K24:K25" si="5">SUM(C24+D24+E24+F24+G24+H24+I24+J24)</f>
        <v>36839470</v>
      </c>
    </row>
    <row r="25" spans="1:11" s="7" customFormat="1" x14ac:dyDescent="0.3">
      <c r="A25" s="12">
        <v>1020500</v>
      </c>
      <c r="B25" s="21" t="s">
        <v>20</v>
      </c>
      <c r="C25" s="15">
        <v>1366301</v>
      </c>
      <c r="D25" s="15">
        <v>147311</v>
      </c>
      <c r="E25" s="15">
        <v>167007</v>
      </c>
      <c r="F25" s="15">
        <v>227465</v>
      </c>
      <c r="G25" s="15">
        <v>151040</v>
      </c>
      <c r="H25" s="15">
        <v>131302</v>
      </c>
      <c r="I25" s="15">
        <v>13760</v>
      </c>
      <c r="J25" s="15">
        <v>84480</v>
      </c>
      <c r="K25" s="15">
        <f t="shared" si="5"/>
        <v>2288666</v>
      </c>
    </row>
    <row r="26" spans="1:11" s="7" customFormat="1" ht="6.6" customHeight="1" x14ac:dyDescent="0.3">
      <c r="A26" s="12"/>
      <c r="B26" s="21"/>
      <c r="C26" s="15"/>
      <c r="D26" s="15"/>
      <c r="E26" s="15"/>
      <c r="F26" s="15"/>
      <c r="G26" s="15"/>
      <c r="H26" s="15"/>
      <c r="I26" s="15"/>
      <c r="J26" s="15"/>
      <c r="K26" s="15"/>
    </row>
    <row r="27" spans="1:11" s="7" customFormat="1" x14ac:dyDescent="0.3">
      <c r="A27" s="12">
        <v>1050000</v>
      </c>
      <c r="B27" s="21" t="s">
        <v>21</v>
      </c>
      <c r="C27" s="15">
        <v>4340887</v>
      </c>
      <c r="D27" s="15">
        <v>3117063</v>
      </c>
      <c r="E27" s="15">
        <v>1984917</v>
      </c>
      <c r="F27" s="15">
        <v>13773469</v>
      </c>
      <c r="G27" s="15">
        <v>405021</v>
      </c>
      <c r="H27" s="15">
        <v>2839743</v>
      </c>
      <c r="I27" s="15">
        <v>10752652</v>
      </c>
      <c r="J27" s="15">
        <v>338699</v>
      </c>
      <c r="K27" s="15">
        <f t="shared" ref="K27:K29" si="6">SUM(C27+D27+E27+F27+G27+H27+I27+J27)</f>
        <v>37552451</v>
      </c>
    </row>
    <row r="28" spans="1:11" s="7" customFormat="1" ht="26.4" x14ac:dyDescent="0.3">
      <c r="A28" s="12">
        <v>1050200</v>
      </c>
      <c r="B28" s="21" t="s">
        <v>22</v>
      </c>
      <c r="C28" s="15">
        <v>4064242</v>
      </c>
      <c r="D28" s="15">
        <v>3117063</v>
      </c>
      <c r="E28" s="15">
        <v>1547117</v>
      </c>
      <c r="F28" s="15">
        <v>310710</v>
      </c>
      <c r="G28" s="15">
        <v>190467</v>
      </c>
      <c r="H28" s="15">
        <v>696884</v>
      </c>
      <c r="I28" s="15">
        <v>644716</v>
      </c>
      <c r="J28" s="15">
        <v>231459</v>
      </c>
      <c r="K28" s="15">
        <f t="shared" si="6"/>
        <v>10802658</v>
      </c>
    </row>
    <row r="29" spans="1:11" s="7" customFormat="1" ht="39.6" x14ac:dyDescent="0.3">
      <c r="A29" s="12">
        <v>1050400</v>
      </c>
      <c r="B29" s="21" t="s">
        <v>23</v>
      </c>
      <c r="C29" s="15">
        <v>0</v>
      </c>
      <c r="D29" s="15">
        <v>0</v>
      </c>
      <c r="E29" s="15">
        <v>330000</v>
      </c>
      <c r="F29" s="15">
        <v>7000000</v>
      </c>
      <c r="G29" s="15">
        <v>130000</v>
      </c>
      <c r="H29" s="15">
        <v>1410000</v>
      </c>
      <c r="I29" s="15">
        <v>6355000</v>
      </c>
      <c r="J29" s="15">
        <v>7897</v>
      </c>
      <c r="K29" s="15">
        <f t="shared" si="6"/>
        <v>15232897</v>
      </c>
    </row>
    <row r="30" spans="1:11" s="7" customFormat="1" x14ac:dyDescent="0.3">
      <c r="A30" s="12">
        <v>1051100</v>
      </c>
      <c r="B30" s="21" t="s">
        <v>24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f>SUM(C30+D30+E30+F30+G30+H30+I30+J30)</f>
        <v>0</v>
      </c>
    </row>
    <row r="31" spans="1:11" s="11" customFormat="1" x14ac:dyDescent="0.3">
      <c r="A31" s="12">
        <v>1051200</v>
      </c>
      <c r="B31" s="21" t="s">
        <v>25</v>
      </c>
      <c r="C31" s="15">
        <v>0</v>
      </c>
      <c r="D31" s="15">
        <v>0</v>
      </c>
      <c r="E31" s="15">
        <v>107800</v>
      </c>
      <c r="F31" s="15">
        <v>6450000</v>
      </c>
      <c r="G31" s="15">
        <v>82500</v>
      </c>
      <c r="H31" s="15">
        <v>710750</v>
      </c>
      <c r="I31" s="15">
        <v>3750000</v>
      </c>
      <c r="J31" s="15">
        <v>6100</v>
      </c>
      <c r="K31" s="15">
        <f t="shared" ref="K31:K34" si="7">SUM(C31+D31+E31+F31+G31+H31+I31+J31)</f>
        <v>11107150</v>
      </c>
    </row>
    <row r="32" spans="1:11" s="11" customFormat="1" ht="5.4" customHeight="1" x14ac:dyDescent="0.3">
      <c r="A32" s="12"/>
      <c r="B32" s="21"/>
      <c r="C32" s="15"/>
      <c r="D32" s="15"/>
      <c r="E32" s="15"/>
      <c r="F32" s="15"/>
      <c r="G32" s="15"/>
      <c r="H32" s="15"/>
      <c r="I32" s="15"/>
      <c r="J32" s="15"/>
      <c r="K32" s="15">
        <f t="shared" si="7"/>
        <v>0</v>
      </c>
    </row>
    <row r="33" spans="1:11" s="7" customFormat="1" ht="21" customHeight="1" x14ac:dyDescent="0.3">
      <c r="A33" s="12">
        <v>1060000</v>
      </c>
      <c r="B33" s="21" t="s">
        <v>26</v>
      </c>
      <c r="C33" s="15">
        <f>SUM(C34)</f>
        <v>605346242</v>
      </c>
      <c r="D33" s="15">
        <f t="shared" ref="D33:J33" si="8">SUM(D34)</f>
        <v>0</v>
      </c>
      <c r="E33" s="15">
        <f t="shared" si="8"/>
        <v>0</v>
      </c>
      <c r="F33" s="15">
        <f t="shared" si="8"/>
        <v>0</v>
      </c>
      <c r="G33" s="15">
        <f t="shared" si="8"/>
        <v>0</v>
      </c>
      <c r="H33" s="15">
        <f t="shared" si="8"/>
        <v>0</v>
      </c>
      <c r="I33" s="15">
        <f t="shared" si="8"/>
        <v>0</v>
      </c>
      <c r="J33" s="15">
        <f t="shared" si="8"/>
        <v>0</v>
      </c>
      <c r="K33" s="15">
        <f t="shared" si="7"/>
        <v>605346242</v>
      </c>
    </row>
    <row r="34" spans="1:11" s="7" customFormat="1" x14ac:dyDescent="0.3">
      <c r="A34" s="12">
        <v>1060400</v>
      </c>
      <c r="B34" s="14" t="s">
        <v>50</v>
      </c>
      <c r="C34" s="15">
        <f>838161040-168313008-45307143-14511712-4682935</f>
        <v>605346242</v>
      </c>
      <c r="D34" s="15"/>
      <c r="E34" s="15"/>
      <c r="F34" s="15"/>
      <c r="G34" s="15"/>
      <c r="H34" s="15"/>
      <c r="I34" s="15"/>
      <c r="J34" s="15"/>
      <c r="K34" s="15">
        <f t="shared" si="7"/>
        <v>605346242</v>
      </c>
    </row>
    <row r="35" spans="1:11" s="7" customFormat="1" ht="6" customHeight="1" x14ac:dyDescent="0.3">
      <c r="A35" s="12"/>
      <c r="B35" s="21"/>
      <c r="C35" s="15"/>
      <c r="D35" s="15"/>
      <c r="E35" s="15"/>
      <c r="F35" s="15"/>
      <c r="G35" s="15"/>
      <c r="H35" s="15"/>
      <c r="I35" s="15"/>
      <c r="J35" s="15"/>
      <c r="K35" s="15"/>
    </row>
    <row r="36" spans="1:11" s="7" customFormat="1" x14ac:dyDescent="0.3">
      <c r="A36" s="12">
        <v>1400000</v>
      </c>
      <c r="B36" s="21" t="s">
        <v>27</v>
      </c>
      <c r="C36" s="15">
        <f>C37</f>
        <v>20207681</v>
      </c>
      <c r="D36" s="15">
        <f t="shared" ref="D36:K36" si="9">D37</f>
        <v>229058</v>
      </c>
      <c r="E36" s="15">
        <f t="shared" si="9"/>
        <v>9870619</v>
      </c>
      <c r="F36" s="15">
        <f t="shared" si="9"/>
        <v>6812081</v>
      </c>
      <c r="G36" s="15">
        <f t="shared" si="9"/>
        <v>4713279</v>
      </c>
      <c r="H36" s="15">
        <f t="shared" si="9"/>
        <v>3823064</v>
      </c>
      <c r="I36" s="15">
        <f t="shared" si="9"/>
        <v>1675566</v>
      </c>
      <c r="J36" s="15">
        <f t="shared" si="9"/>
        <v>814862</v>
      </c>
      <c r="K36" s="15">
        <f t="shared" si="9"/>
        <v>48146210</v>
      </c>
    </row>
    <row r="37" spans="1:11" s="7" customFormat="1" x14ac:dyDescent="0.3">
      <c r="A37" s="12">
        <v>1400100</v>
      </c>
      <c r="B37" s="21" t="s">
        <v>28</v>
      </c>
      <c r="C37" s="15">
        <v>20207681</v>
      </c>
      <c r="D37" s="15">
        <v>229058</v>
      </c>
      <c r="E37" s="15">
        <v>9870619</v>
      </c>
      <c r="F37" s="15">
        <v>6812081</v>
      </c>
      <c r="G37" s="15">
        <v>4713279</v>
      </c>
      <c r="H37" s="15">
        <v>3823064</v>
      </c>
      <c r="I37" s="15">
        <v>1675566</v>
      </c>
      <c r="J37" s="15">
        <v>814862</v>
      </c>
      <c r="K37" s="15">
        <f>SUM(C37+D37+E37+F37+G37+H37+I37+J37)</f>
        <v>48146210</v>
      </c>
    </row>
    <row r="38" spans="1:11" s="7" customFormat="1" ht="7.2" customHeight="1" x14ac:dyDescent="0.3">
      <c r="A38" s="12"/>
      <c r="B38" s="21"/>
      <c r="C38" s="10"/>
      <c r="D38" s="10"/>
      <c r="E38" s="10"/>
      <c r="F38" s="10"/>
      <c r="G38" s="10"/>
      <c r="H38" s="10"/>
      <c r="I38" s="10"/>
      <c r="J38" s="10"/>
      <c r="K38" s="9"/>
    </row>
    <row r="39" spans="1:11" s="19" customFormat="1" ht="21" customHeight="1" x14ac:dyDescent="0.3">
      <c r="A39" s="16">
        <v>2000000</v>
      </c>
      <c r="B39" s="17" t="s">
        <v>29</v>
      </c>
      <c r="C39" s="37">
        <f>SUM(C40+C48+C50+C52)</f>
        <v>45183760</v>
      </c>
      <c r="D39" s="37">
        <f t="shared" ref="D39:K39" si="10">SUM(D40+D48+D50+D52)</f>
        <v>190888</v>
      </c>
      <c r="E39" s="37">
        <f t="shared" si="10"/>
        <v>9040301</v>
      </c>
      <c r="F39" s="37">
        <f t="shared" si="10"/>
        <v>11289808</v>
      </c>
      <c r="G39" s="37">
        <f t="shared" si="10"/>
        <v>2234976</v>
      </c>
      <c r="H39" s="37">
        <f t="shared" si="10"/>
        <v>2868355</v>
      </c>
      <c r="I39" s="37">
        <f t="shared" si="10"/>
        <v>4554878</v>
      </c>
      <c r="J39" s="37">
        <f t="shared" si="10"/>
        <v>751957</v>
      </c>
      <c r="K39" s="37">
        <f t="shared" si="10"/>
        <v>76114923</v>
      </c>
    </row>
    <row r="40" spans="1:11" s="7" customFormat="1" ht="26.4" x14ac:dyDescent="0.3">
      <c r="A40" s="12">
        <v>2010000</v>
      </c>
      <c r="B40" s="21" t="s">
        <v>30</v>
      </c>
      <c r="C40" s="15">
        <v>18214014</v>
      </c>
      <c r="D40" s="15">
        <v>7539</v>
      </c>
      <c r="E40" s="15">
        <v>1069311</v>
      </c>
      <c r="F40" s="15">
        <v>7010974</v>
      </c>
      <c r="G40" s="15">
        <v>162212</v>
      </c>
      <c r="H40" s="15">
        <v>292511</v>
      </c>
      <c r="I40" s="15">
        <v>3435648</v>
      </c>
      <c r="J40" s="15">
        <v>15386</v>
      </c>
      <c r="K40" s="15">
        <f t="shared" ref="K40:K50" si="11">SUM(C40+D40+E40+F40+G40+H40+I40+J40)</f>
        <v>30207595</v>
      </c>
    </row>
    <row r="41" spans="1:11" s="7" customFormat="1" ht="26.4" x14ac:dyDescent="0.3">
      <c r="A41" s="12">
        <v>2010200</v>
      </c>
      <c r="B41" s="21" t="s">
        <v>31</v>
      </c>
      <c r="C41" s="15">
        <v>1589197</v>
      </c>
      <c r="D41" s="15">
        <v>7539</v>
      </c>
      <c r="E41" s="15">
        <v>429823</v>
      </c>
      <c r="F41" s="15">
        <v>143654</v>
      </c>
      <c r="G41" s="15">
        <v>108363</v>
      </c>
      <c r="H41" s="15">
        <v>149606</v>
      </c>
      <c r="I41" s="15">
        <v>90955</v>
      </c>
      <c r="J41" s="15">
        <v>15386</v>
      </c>
      <c r="K41" s="15">
        <f t="shared" si="11"/>
        <v>2534523</v>
      </c>
    </row>
    <row r="42" spans="1:11" s="7" customFormat="1" ht="26.4" x14ac:dyDescent="0.3">
      <c r="A42" s="12">
        <v>2010300</v>
      </c>
      <c r="B42" s="21" t="s">
        <v>32</v>
      </c>
      <c r="C42" s="15">
        <v>282</v>
      </c>
      <c r="D42" s="15">
        <v>0</v>
      </c>
      <c r="E42" s="15">
        <v>479352</v>
      </c>
      <c r="F42" s="15">
        <v>6837023</v>
      </c>
      <c r="G42" s="15">
        <v>0</v>
      </c>
      <c r="H42" s="15">
        <v>0</v>
      </c>
      <c r="I42" s="15">
        <v>0</v>
      </c>
      <c r="J42" s="15">
        <v>0</v>
      </c>
      <c r="K42" s="15">
        <f t="shared" si="11"/>
        <v>7316657</v>
      </c>
    </row>
    <row r="43" spans="1:11" s="7" customFormat="1" x14ac:dyDescent="0.3">
      <c r="A43" s="12">
        <v>2010400</v>
      </c>
      <c r="B43" s="21" t="s">
        <v>33</v>
      </c>
      <c r="C43" s="15">
        <v>85000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11"/>
        <v>85000</v>
      </c>
    </row>
    <row r="44" spans="1:11" s="7" customFormat="1" x14ac:dyDescent="0.3">
      <c r="A44" s="12">
        <v>2010500</v>
      </c>
      <c r="B44" s="21" t="s">
        <v>34</v>
      </c>
      <c r="C44" s="15">
        <v>69296</v>
      </c>
      <c r="D44" s="15">
        <v>0</v>
      </c>
      <c r="E44" s="15">
        <v>39937</v>
      </c>
      <c r="F44" s="15">
        <v>1297</v>
      </c>
      <c r="G44" s="15">
        <v>706</v>
      </c>
      <c r="H44" s="15">
        <v>142905</v>
      </c>
      <c r="I44" s="15">
        <v>0</v>
      </c>
      <c r="J44" s="15">
        <v>0</v>
      </c>
      <c r="K44" s="15">
        <f t="shared" si="11"/>
        <v>254141</v>
      </c>
    </row>
    <row r="45" spans="1:11" s="7" customFormat="1" x14ac:dyDescent="0.3">
      <c r="A45" s="12">
        <v>2010900</v>
      </c>
      <c r="B45" s="21" t="s">
        <v>35</v>
      </c>
      <c r="C45" s="15">
        <v>2053704</v>
      </c>
      <c r="D45" s="15">
        <v>0</v>
      </c>
      <c r="E45" s="15">
        <v>31749</v>
      </c>
      <c r="F45" s="15">
        <v>0</v>
      </c>
      <c r="G45" s="15">
        <v>3843</v>
      </c>
      <c r="H45" s="15">
        <v>0</v>
      </c>
      <c r="I45" s="15">
        <v>3344693</v>
      </c>
      <c r="J45" s="15">
        <v>0</v>
      </c>
      <c r="K45" s="15">
        <f t="shared" si="11"/>
        <v>5433989</v>
      </c>
    </row>
    <row r="46" spans="1:11" s="7" customFormat="1" x14ac:dyDescent="0.3">
      <c r="A46" s="12">
        <v>2011000</v>
      </c>
      <c r="B46" s="21" t="s">
        <v>36</v>
      </c>
      <c r="C46" s="15">
        <v>11296260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f t="shared" si="11"/>
        <v>11296260</v>
      </c>
    </row>
    <row r="47" spans="1:11" s="7" customFormat="1" ht="5.4" customHeight="1" x14ac:dyDescent="0.3">
      <c r="A47" s="12"/>
      <c r="B47" s="21"/>
      <c r="C47" s="15"/>
      <c r="D47" s="15"/>
      <c r="E47" s="15"/>
      <c r="F47" s="15"/>
      <c r="G47" s="15"/>
      <c r="H47" s="15"/>
      <c r="I47" s="15"/>
      <c r="J47" s="15"/>
      <c r="K47" s="15">
        <f t="shared" si="11"/>
        <v>0</v>
      </c>
    </row>
    <row r="48" spans="1:11" s="7" customFormat="1" ht="26.4" x14ac:dyDescent="0.3">
      <c r="A48" s="12">
        <v>2020000</v>
      </c>
      <c r="B48" s="21" t="s">
        <v>37</v>
      </c>
      <c r="C48" s="15">
        <v>4168340</v>
      </c>
      <c r="D48" s="15">
        <v>719</v>
      </c>
      <c r="E48" s="15">
        <v>361350</v>
      </c>
      <c r="F48" s="15">
        <v>202977</v>
      </c>
      <c r="G48" s="15">
        <v>62390</v>
      </c>
      <c r="H48" s="15">
        <v>1756</v>
      </c>
      <c r="I48" s="15">
        <v>103575</v>
      </c>
      <c r="J48" s="15">
        <v>0</v>
      </c>
      <c r="K48" s="15">
        <f t="shared" si="11"/>
        <v>4901107</v>
      </c>
    </row>
    <row r="49" spans="1:11" s="7" customFormat="1" ht="6.6" customHeight="1" x14ac:dyDescent="0.3">
      <c r="A49" s="12"/>
      <c r="B49" s="21"/>
      <c r="C49" s="15"/>
      <c r="D49" s="15"/>
      <c r="E49" s="15"/>
      <c r="F49" s="15"/>
      <c r="G49" s="15"/>
      <c r="H49" s="15"/>
      <c r="I49" s="15"/>
      <c r="J49" s="15"/>
      <c r="K49" s="15">
        <f t="shared" si="11"/>
        <v>0</v>
      </c>
    </row>
    <row r="50" spans="1:11" s="7" customFormat="1" x14ac:dyDescent="0.3">
      <c r="A50" s="13">
        <v>2060000</v>
      </c>
      <c r="B50" s="21" t="s">
        <v>38</v>
      </c>
      <c r="C50" s="15">
        <v>4168340</v>
      </c>
      <c r="D50" s="15">
        <v>123973</v>
      </c>
      <c r="E50" s="15">
        <v>706979</v>
      </c>
      <c r="F50" s="15">
        <v>809074</v>
      </c>
      <c r="G50" s="15">
        <v>337121</v>
      </c>
      <c r="H50" s="15">
        <v>463038</v>
      </c>
      <c r="I50" s="15">
        <v>320600</v>
      </c>
      <c r="J50" s="15">
        <v>116672</v>
      </c>
      <c r="K50" s="15">
        <f t="shared" si="11"/>
        <v>7045797</v>
      </c>
    </row>
    <row r="51" spans="1:11" s="7" customFormat="1" ht="6.6" customHeight="1" x14ac:dyDescent="0.3">
      <c r="A51" s="13"/>
      <c r="B51" s="21"/>
      <c r="C51" s="15"/>
      <c r="D51" s="15"/>
      <c r="E51" s="15"/>
      <c r="F51" s="15"/>
      <c r="G51" s="15"/>
      <c r="H51" s="15"/>
      <c r="I51" s="15"/>
      <c r="J51" s="15"/>
      <c r="K51" s="15"/>
    </row>
    <row r="52" spans="1:11" s="7" customFormat="1" x14ac:dyDescent="0.3">
      <c r="A52" s="13">
        <v>2070000</v>
      </c>
      <c r="B52" s="21" t="s">
        <v>39</v>
      </c>
      <c r="C52" s="15">
        <v>18633066</v>
      </c>
      <c r="D52" s="15">
        <v>58657</v>
      </c>
      <c r="E52" s="15">
        <v>6902661</v>
      </c>
      <c r="F52" s="15">
        <v>3266783</v>
      </c>
      <c r="G52" s="15">
        <v>1673253</v>
      </c>
      <c r="H52" s="15">
        <v>2111050</v>
      </c>
      <c r="I52" s="15">
        <v>695055</v>
      </c>
      <c r="J52" s="15">
        <v>619899</v>
      </c>
      <c r="K52" s="15">
        <f>SUM(C52+D52+E52+F52+G52+H52+I52+J52)</f>
        <v>33960424</v>
      </c>
    </row>
    <row r="53" spans="1:11" s="7" customFormat="1" ht="7.95" customHeight="1" x14ac:dyDescent="0.3">
      <c r="A53" s="13"/>
      <c r="B53" s="21"/>
      <c r="C53" s="15"/>
      <c r="D53" s="15"/>
      <c r="E53" s="15"/>
      <c r="F53" s="15"/>
      <c r="G53" s="15"/>
      <c r="H53" s="15"/>
      <c r="I53" s="15"/>
      <c r="J53" s="15"/>
      <c r="K53" s="15"/>
    </row>
    <row r="54" spans="1:11" s="19" customFormat="1" x14ac:dyDescent="0.3">
      <c r="A54" s="17">
        <v>4000000</v>
      </c>
      <c r="B54" s="17" t="s">
        <v>40</v>
      </c>
      <c r="C54" s="36">
        <f>SUM(C55+C58+C60+C62+C64+C66+C68)</f>
        <v>453514591</v>
      </c>
      <c r="D54" s="36">
        <f t="shared" ref="D54:J54" si="12">SUM(D55+D58+D60+D62+D64+D66+D68)</f>
        <v>6102569</v>
      </c>
      <c r="E54" s="36">
        <f t="shared" si="12"/>
        <v>12129266</v>
      </c>
      <c r="F54" s="36">
        <f t="shared" si="12"/>
        <v>23434786</v>
      </c>
      <c r="G54" s="36">
        <f t="shared" si="12"/>
        <v>9883246</v>
      </c>
      <c r="H54" s="36">
        <f t="shared" si="12"/>
        <v>22488072</v>
      </c>
      <c r="I54" s="36">
        <f t="shared" si="12"/>
        <v>18311332</v>
      </c>
      <c r="J54" s="36">
        <f t="shared" si="12"/>
        <v>6097342</v>
      </c>
      <c r="K54" s="36">
        <f>SUM(K55+K58+K60+K62+K64+K66+K68)</f>
        <v>551961204</v>
      </c>
    </row>
    <row r="55" spans="1:11" s="7" customFormat="1" x14ac:dyDescent="0.3">
      <c r="A55" s="13">
        <v>4010000</v>
      </c>
      <c r="B55" s="21" t="s">
        <v>41</v>
      </c>
      <c r="C55" s="15">
        <v>239149338</v>
      </c>
      <c r="D55" s="15">
        <v>5722562</v>
      </c>
      <c r="E55" s="15">
        <v>10419583</v>
      </c>
      <c r="F55" s="15">
        <v>6933075</v>
      </c>
      <c r="G55" s="15">
        <v>2795887</v>
      </c>
      <c r="H55" s="15">
        <v>4482550</v>
      </c>
      <c r="I55" s="15">
        <v>2214754</v>
      </c>
      <c r="J55" s="15">
        <v>786718</v>
      </c>
      <c r="K55" s="15">
        <f>SUM(C55+D55+E55+F55+G55+H55+I55+J55)</f>
        <v>272504467</v>
      </c>
    </row>
    <row r="56" spans="1:11" s="7" customFormat="1" x14ac:dyDescent="0.3">
      <c r="A56" s="13">
        <v>4010104</v>
      </c>
      <c r="B56" s="21" t="s">
        <v>42</v>
      </c>
      <c r="C56" s="15">
        <v>63783470</v>
      </c>
      <c r="D56" s="15">
        <v>5372122</v>
      </c>
      <c r="E56" s="15">
        <v>8132357</v>
      </c>
      <c r="F56" s="15">
        <v>4481161</v>
      </c>
      <c r="G56" s="15">
        <v>1827164</v>
      </c>
      <c r="H56" s="15">
        <v>3036255</v>
      </c>
      <c r="I56" s="15">
        <v>1574660</v>
      </c>
      <c r="J56" s="15">
        <v>384251</v>
      </c>
      <c r="K56" s="15">
        <f>SUM(C56+D56+E56+F56+G56+H56+I56+J56)</f>
        <v>88591440</v>
      </c>
    </row>
    <row r="57" spans="1:11" s="7" customFormat="1" ht="6" customHeight="1" x14ac:dyDescent="0.3">
      <c r="A57" s="13"/>
      <c r="B57" s="21"/>
      <c r="C57" s="15"/>
      <c r="D57" s="15"/>
      <c r="E57" s="15"/>
      <c r="F57" s="15"/>
      <c r="G57" s="15"/>
      <c r="H57" s="15"/>
      <c r="I57" s="15"/>
      <c r="J57" s="15"/>
      <c r="K57" s="15"/>
    </row>
    <row r="58" spans="1:11" s="7" customFormat="1" x14ac:dyDescent="0.3">
      <c r="A58" s="13">
        <v>4020100</v>
      </c>
      <c r="B58" s="21" t="s">
        <v>43</v>
      </c>
      <c r="C58" s="15">
        <v>2764100</v>
      </c>
      <c r="D58" s="15">
        <v>380007</v>
      </c>
      <c r="E58" s="15">
        <v>859922</v>
      </c>
      <c r="F58" s="15">
        <v>1225519</v>
      </c>
      <c r="G58" s="15">
        <v>311878</v>
      </c>
      <c r="H58" s="15">
        <v>784419</v>
      </c>
      <c r="I58" s="15">
        <v>259115</v>
      </c>
      <c r="J58" s="15">
        <v>147440</v>
      </c>
      <c r="K58" s="15">
        <f>SUM(C58+D58+E58+F58+G58+H58+I58+J58)</f>
        <v>6732400</v>
      </c>
    </row>
    <row r="59" spans="1:11" s="7" customFormat="1" ht="6" customHeight="1" x14ac:dyDescent="0.3">
      <c r="A59" s="13"/>
      <c r="B59" s="21"/>
      <c r="C59" s="8"/>
      <c r="D59" s="8"/>
      <c r="E59" s="8"/>
      <c r="F59" s="8"/>
      <c r="G59" s="8"/>
      <c r="H59" s="8"/>
      <c r="I59" s="8"/>
      <c r="J59" s="8"/>
      <c r="K59" s="9"/>
    </row>
    <row r="60" spans="1:11" s="11" customFormat="1" ht="43.5" customHeight="1" x14ac:dyDescent="0.3">
      <c r="A60" s="12">
        <v>4080000</v>
      </c>
      <c r="B60" s="21" t="s">
        <v>44</v>
      </c>
      <c r="C60" s="15">
        <f>561056-25503</f>
        <v>535553</v>
      </c>
      <c r="D60" s="15">
        <v>0</v>
      </c>
      <c r="E60" s="15">
        <f>702136-31915</f>
        <v>670221</v>
      </c>
      <c r="F60" s="15">
        <f>12947391-588518</f>
        <v>12358873</v>
      </c>
      <c r="G60" s="15">
        <f>5760700-261850</f>
        <v>5498850</v>
      </c>
      <c r="H60" s="15">
        <f>14656659-666212</f>
        <v>13990447</v>
      </c>
      <c r="I60" s="15">
        <f>13440784-610945</f>
        <v>12829839</v>
      </c>
      <c r="J60" s="15">
        <f>4119857-187265</f>
        <v>3932592</v>
      </c>
      <c r="K60" s="15">
        <f>SUM(C60+D60+E60+F60+G60+H60+I60+J60)</f>
        <v>49816375</v>
      </c>
    </row>
    <row r="61" spans="1:11" s="11" customFormat="1" ht="6" customHeight="1" x14ac:dyDescent="0.3">
      <c r="A61" s="13"/>
      <c r="B61" s="21"/>
      <c r="C61" s="15"/>
      <c r="D61" s="15"/>
      <c r="E61" s="15"/>
      <c r="F61" s="15"/>
      <c r="G61" s="15"/>
      <c r="H61" s="15"/>
      <c r="I61" s="15"/>
      <c r="J61" s="15"/>
      <c r="K61" s="15"/>
    </row>
    <row r="62" spans="1:11" s="11" customFormat="1" x14ac:dyDescent="0.3">
      <c r="A62" s="13">
        <v>4100000</v>
      </c>
      <c r="B62" s="21" t="s">
        <v>45</v>
      </c>
      <c r="C62" s="15">
        <f>74809530+23543901+48088456</f>
        <v>146441887</v>
      </c>
      <c r="D62" s="15"/>
      <c r="E62" s="15"/>
      <c r="F62" s="15"/>
      <c r="G62" s="15"/>
      <c r="H62" s="15"/>
      <c r="I62" s="15"/>
      <c r="J62" s="15"/>
      <c r="K62" s="15">
        <f>SUM(C62+D62+E62+F62+G62+H62+I62+J62)</f>
        <v>146441887</v>
      </c>
    </row>
    <row r="63" spans="1:11" s="11" customFormat="1" ht="6" customHeight="1" x14ac:dyDescent="0.3">
      <c r="A63" s="13"/>
      <c r="B63" s="21"/>
      <c r="C63" s="15"/>
      <c r="D63" s="15"/>
      <c r="E63" s="15"/>
      <c r="F63" s="15"/>
      <c r="G63" s="15"/>
      <c r="H63" s="15"/>
      <c r="I63" s="15"/>
      <c r="J63" s="15"/>
      <c r="K63" s="15"/>
    </row>
    <row r="64" spans="1:11" s="22" customFormat="1" x14ac:dyDescent="0.3">
      <c r="A64" s="13">
        <v>4110000</v>
      </c>
      <c r="B64" s="21" t="s">
        <v>46</v>
      </c>
      <c r="C64" s="15">
        <v>14511712</v>
      </c>
      <c r="D64" s="15"/>
      <c r="E64" s="15"/>
      <c r="F64" s="15"/>
      <c r="G64" s="15"/>
      <c r="H64" s="15"/>
      <c r="I64" s="15"/>
      <c r="J64" s="15"/>
      <c r="K64" s="15">
        <f>SUM(C64+D64+E64+F64+G64+H64+I64+J64)</f>
        <v>14511712</v>
      </c>
    </row>
    <row r="65" spans="1:11" s="22" customFormat="1" ht="6" customHeight="1" x14ac:dyDescent="0.3">
      <c r="A65" s="13"/>
      <c r="B65" s="21"/>
      <c r="C65" s="15"/>
      <c r="D65" s="15"/>
      <c r="E65" s="15"/>
      <c r="F65" s="15"/>
      <c r="G65" s="15"/>
      <c r="H65" s="15"/>
      <c r="I65" s="15"/>
      <c r="J65" s="15"/>
      <c r="K65" s="15"/>
    </row>
    <row r="66" spans="1:11" s="22" customFormat="1" x14ac:dyDescent="0.3">
      <c r="A66" s="13">
        <v>4120000</v>
      </c>
      <c r="B66" s="21" t="s">
        <v>47</v>
      </c>
      <c r="C66" s="15">
        <v>4682935</v>
      </c>
      <c r="D66" s="15"/>
      <c r="E66" s="15"/>
      <c r="F66" s="15"/>
      <c r="G66" s="15"/>
      <c r="H66" s="15"/>
      <c r="I66" s="15"/>
      <c r="J66" s="15"/>
      <c r="K66" s="15">
        <f>SUM(C66+D66+E66+F66+G66+H66+I66+J66)</f>
        <v>4682935</v>
      </c>
    </row>
    <row r="67" spans="1:11" s="22" customFormat="1" ht="6" customHeight="1" x14ac:dyDescent="0.3">
      <c r="A67" s="13"/>
      <c r="B67" s="21"/>
      <c r="C67" s="15"/>
      <c r="D67" s="15"/>
      <c r="E67" s="15"/>
      <c r="F67" s="15"/>
      <c r="G67" s="15"/>
      <c r="H67" s="15"/>
      <c r="I67" s="15"/>
      <c r="J67" s="15"/>
      <c r="K67" s="15">
        <v>0</v>
      </c>
    </row>
    <row r="68" spans="1:11" s="22" customFormat="1" x14ac:dyDescent="0.3">
      <c r="A68" s="13">
        <v>4140000</v>
      </c>
      <c r="B68" s="21" t="s">
        <v>49</v>
      </c>
      <c r="C68" s="15">
        <f>126800+45307143-4877</f>
        <v>45429066</v>
      </c>
      <c r="D68" s="15">
        <v>0</v>
      </c>
      <c r="E68" s="15">
        <f>186722-7182</f>
        <v>179540</v>
      </c>
      <c r="F68" s="15">
        <f>3034012-116693</f>
        <v>2917319</v>
      </c>
      <c r="G68" s="15">
        <f>1327696-51065</f>
        <v>1276631</v>
      </c>
      <c r="H68" s="15">
        <f>3359882-129226</f>
        <v>3230656</v>
      </c>
      <c r="I68" s="15">
        <f>3127929-120305</f>
        <v>3007624</v>
      </c>
      <c r="J68" s="15">
        <f>1279816-49224</f>
        <v>1230592</v>
      </c>
      <c r="K68" s="15">
        <f>SUM(C68+D68+E68+F68+G68+H68+I68+J68)</f>
        <v>57271428</v>
      </c>
    </row>
    <row r="69" spans="1:11" s="22" customFormat="1" ht="7.2" customHeight="1" x14ac:dyDescent="0.3">
      <c r="A69" s="13"/>
      <c r="B69" s="21"/>
      <c r="C69" s="15"/>
      <c r="D69" s="15"/>
      <c r="E69" s="15"/>
      <c r="F69" s="15"/>
      <c r="G69" s="15"/>
      <c r="H69" s="15"/>
      <c r="I69" s="15"/>
      <c r="J69" s="15"/>
      <c r="K69" s="15"/>
    </row>
    <row r="70" spans="1:11" s="25" customFormat="1" ht="26.4" x14ac:dyDescent="0.3">
      <c r="A70" s="17">
        <v>5000000</v>
      </c>
      <c r="B70" s="39" t="s">
        <v>57</v>
      </c>
      <c r="C70" s="36">
        <f>136427268-3418142</f>
        <v>133009126</v>
      </c>
      <c r="D70" s="36">
        <v>7380113</v>
      </c>
      <c r="E70" s="36">
        <f>45741871+3418142</f>
        <v>49160013</v>
      </c>
      <c r="F70" s="36">
        <v>22824144</v>
      </c>
      <c r="G70" s="36">
        <v>10817888</v>
      </c>
      <c r="H70" s="36">
        <v>3748651</v>
      </c>
      <c r="I70" s="36">
        <v>7422937</v>
      </c>
      <c r="J70" s="36">
        <v>2421985</v>
      </c>
      <c r="K70" s="36">
        <f>SUM(C70+D70+E70+F70+G70+H70+I70+J70)</f>
        <v>236784857</v>
      </c>
    </row>
    <row r="71" spans="1:11" s="22" customFormat="1" ht="6.6" customHeight="1" x14ac:dyDescent="0.3">
      <c r="A71" s="13"/>
      <c r="B71" s="40"/>
      <c r="C71" s="15"/>
      <c r="D71" s="15"/>
      <c r="E71" s="15"/>
      <c r="F71" s="15"/>
      <c r="G71" s="15"/>
      <c r="H71" s="15"/>
      <c r="I71" s="15"/>
      <c r="J71" s="15"/>
      <c r="K71" s="15"/>
    </row>
    <row r="72" spans="1:11" s="25" customFormat="1" x14ac:dyDescent="0.3">
      <c r="A72" s="17">
        <v>6010000</v>
      </c>
      <c r="B72" s="41" t="s">
        <v>55</v>
      </c>
      <c r="C72" s="36">
        <f>48000000+1030000</f>
        <v>49030000</v>
      </c>
      <c r="D72" s="36"/>
      <c r="E72" s="36"/>
      <c r="F72" s="36"/>
      <c r="G72" s="36"/>
      <c r="H72" s="36"/>
      <c r="I72" s="36"/>
      <c r="J72" s="36"/>
      <c r="K72" s="36">
        <f t="shared" ref="K72" si="13">SUM(C72+D72+E72+F72+G72+H72+I72+J72)</f>
        <v>49030000</v>
      </c>
    </row>
    <row r="73" spans="1:11" s="22" customFormat="1" ht="7.2" customHeight="1" x14ac:dyDescent="0.3">
      <c r="A73" s="13"/>
      <c r="B73" s="23"/>
      <c r="C73" s="15"/>
      <c r="D73" s="15"/>
      <c r="E73" s="15"/>
      <c r="F73" s="15"/>
      <c r="G73" s="15"/>
      <c r="H73" s="15"/>
      <c r="I73" s="15"/>
      <c r="J73" s="15"/>
      <c r="K73" s="15"/>
    </row>
    <row r="74" spans="1:11" s="25" customFormat="1" x14ac:dyDescent="0.3">
      <c r="A74" s="17"/>
      <c r="B74" s="24" t="s">
        <v>48</v>
      </c>
      <c r="C74" s="36">
        <f>SUM(C15+C39++C54+C70+C72)</f>
        <v>2110031585</v>
      </c>
      <c r="D74" s="36">
        <f t="shared" ref="D74:J74" si="14">SUM(D15+D39++D54+D70+D72)</f>
        <v>83028492</v>
      </c>
      <c r="E74" s="36">
        <f t="shared" si="14"/>
        <v>193733041</v>
      </c>
      <c r="F74" s="36">
        <f t="shared" si="14"/>
        <v>135490902</v>
      </c>
      <c r="G74" s="36">
        <f t="shared" si="14"/>
        <v>56737989</v>
      </c>
      <c r="H74" s="36">
        <f t="shared" si="14"/>
        <v>74861434</v>
      </c>
      <c r="I74" s="36">
        <f t="shared" si="14"/>
        <v>63856092</v>
      </c>
      <c r="J74" s="36">
        <f t="shared" si="14"/>
        <v>16581405</v>
      </c>
      <c r="K74" s="36">
        <f>SUM(K15+K39+K54+K70+K72)</f>
        <v>2734320940</v>
      </c>
    </row>
    <row r="75" spans="1:11" s="28" customFormat="1" x14ac:dyDescent="0.3">
      <c r="A75" s="35"/>
      <c r="B75" s="26"/>
      <c r="C75" s="27"/>
      <c r="D75" s="27"/>
      <c r="E75" s="27"/>
      <c r="F75" s="27"/>
      <c r="G75" s="27"/>
      <c r="H75" s="27"/>
      <c r="I75" s="27"/>
      <c r="J75" s="27"/>
    </row>
    <row r="76" spans="1:11" s="28" customFormat="1" x14ac:dyDescent="0.3">
      <c r="A76" s="35"/>
      <c r="B76" s="26"/>
      <c r="C76" s="27"/>
      <c r="D76" s="27"/>
      <c r="E76" s="27"/>
      <c r="F76" s="27"/>
      <c r="G76" s="27"/>
      <c r="H76" s="27"/>
      <c r="I76" s="27"/>
      <c r="J76" s="27"/>
    </row>
    <row r="77" spans="1:11" s="28" customFormat="1" x14ac:dyDescent="0.3">
      <c r="A77" s="35"/>
      <c r="B77" s="26"/>
      <c r="C77" s="27"/>
      <c r="D77" s="27"/>
      <c r="E77" s="27"/>
      <c r="F77" s="27"/>
      <c r="G77" s="27"/>
      <c r="H77" s="27"/>
      <c r="I77" s="27"/>
      <c r="J77" s="27"/>
    </row>
    <row r="78" spans="1:11" s="28" customFormat="1" x14ac:dyDescent="0.3">
      <c r="A78" s="35"/>
      <c r="B78" s="26"/>
      <c r="C78" s="27"/>
      <c r="D78" s="27"/>
      <c r="E78" s="27"/>
      <c r="F78" s="27"/>
      <c r="G78" s="27"/>
      <c r="H78" s="27"/>
      <c r="I78" s="27"/>
      <c r="J78" s="27"/>
    </row>
    <row r="79" spans="1:11" s="28" customFormat="1" x14ac:dyDescent="0.3">
      <c r="A79" s="35"/>
      <c r="B79" s="26"/>
      <c r="C79" s="27"/>
      <c r="D79" s="27"/>
      <c r="E79" s="27"/>
      <c r="F79" s="27"/>
      <c r="G79" s="27"/>
      <c r="H79" s="27"/>
      <c r="I79" s="27"/>
      <c r="J79" s="27"/>
    </row>
    <row r="80" spans="1:11" s="28" customFormat="1" x14ac:dyDescent="0.3">
      <c r="A80" s="35"/>
      <c r="B80" s="26"/>
      <c r="C80" s="27"/>
      <c r="D80" s="27"/>
      <c r="E80" s="27"/>
      <c r="F80" s="27"/>
      <c r="G80" s="27"/>
      <c r="H80" s="27"/>
      <c r="I80" s="27"/>
      <c r="J80" s="27"/>
    </row>
    <row r="81" spans="1:10" s="28" customFormat="1" x14ac:dyDescent="0.3">
      <c r="A81" s="35"/>
      <c r="B81" s="26"/>
      <c r="C81" s="27"/>
      <c r="D81" s="27"/>
      <c r="E81" s="27"/>
      <c r="F81" s="27"/>
      <c r="G81" s="27"/>
      <c r="H81" s="27"/>
      <c r="I81" s="27"/>
      <c r="J81" s="27"/>
    </row>
    <row r="82" spans="1:10" s="28" customFormat="1" x14ac:dyDescent="0.3">
      <c r="A82" s="35"/>
      <c r="B82" s="26"/>
      <c r="C82" s="27"/>
      <c r="D82" s="27"/>
      <c r="E82" s="27"/>
      <c r="F82" s="27"/>
      <c r="G82" s="27"/>
      <c r="H82" s="27"/>
      <c r="I82" s="27"/>
      <c r="J82" s="27"/>
    </row>
    <row r="83" spans="1:10" s="28" customFormat="1" x14ac:dyDescent="0.3">
      <c r="A83" s="35"/>
      <c r="B83" s="26"/>
      <c r="C83" s="27"/>
      <c r="D83" s="27"/>
      <c r="E83" s="27"/>
      <c r="F83" s="27"/>
      <c r="G83" s="27"/>
      <c r="H83" s="27"/>
      <c r="I83" s="27"/>
      <c r="J83" s="27"/>
    </row>
    <row r="84" spans="1:10" s="28" customFormat="1" x14ac:dyDescent="0.3">
      <c r="A84" s="35"/>
      <c r="B84" s="26"/>
      <c r="C84" s="27"/>
      <c r="D84" s="27"/>
      <c r="E84" s="27"/>
      <c r="F84" s="27"/>
      <c r="G84" s="27"/>
      <c r="H84" s="27"/>
      <c r="I84" s="27"/>
      <c r="J84" s="27"/>
    </row>
    <row r="85" spans="1:10" s="28" customFormat="1" x14ac:dyDescent="0.3">
      <c r="A85" s="35"/>
      <c r="B85" s="26"/>
      <c r="C85" s="27"/>
      <c r="D85" s="27"/>
      <c r="E85" s="27"/>
      <c r="F85" s="27"/>
      <c r="G85" s="27"/>
      <c r="H85" s="27"/>
      <c r="I85" s="27"/>
      <c r="J85" s="27"/>
    </row>
    <row r="86" spans="1:10" s="28" customFormat="1" x14ac:dyDescent="0.3">
      <c r="A86" s="35"/>
      <c r="B86" s="26"/>
      <c r="C86" s="27"/>
      <c r="D86" s="27"/>
      <c r="E86" s="27"/>
      <c r="F86" s="27"/>
      <c r="G86" s="27"/>
      <c r="H86" s="27"/>
      <c r="I86" s="27"/>
      <c r="J86" s="27"/>
    </row>
    <row r="87" spans="1:10" s="28" customFormat="1" x14ac:dyDescent="0.3">
      <c r="A87" s="35"/>
      <c r="B87" s="26"/>
      <c r="C87" s="27"/>
      <c r="D87" s="27"/>
      <c r="E87" s="27"/>
      <c r="F87" s="27"/>
      <c r="G87" s="27"/>
      <c r="H87" s="27"/>
      <c r="I87" s="27"/>
      <c r="J87" s="27"/>
    </row>
    <row r="88" spans="1:10" s="28" customFormat="1" x14ac:dyDescent="0.3">
      <c r="A88" s="35"/>
      <c r="B88" s="26"/>
      <c r="C88" s="27"/>
      <c r="D88" s="27"/>
      <c r="E88" s="27"/>
      <c r="F88" s="27"/>
      <c r="G88" s="27"/>
      <c r="H88" s="27"/>
      <c r="I88" s="27"/>
      <c r="J88" s="27"/>
    </row>
    <row r="89" spans="1:10" s="28" customFormat="1" x14ac:dyDescent="0.3">
      <c r="A89" s="35"/>
      <c r="B89" s="26"/>
      <c r="C89" s="27"/>
      <c r="D89" s="27"/>
      <c r="E89" s="27"/>
      <c r="F89" s="27"/>
      <c r="G89" s="27"/>
      <c r="H89" s="27"/>
      <c r="I89" s="27"/>
      <c r="J89" s="27"/>
    </row>
    <row r="90" spans="1:10" s="28" customFormat="1" x14ac:dyDescent="0.3">
      <c r="A90" s="35"/>
      <c r="B90" s="26"/>
      <c r="C90" s="27"/>
      <c r="D90" s="27"/>
      <c r="E90" s="27"/>
      <c r="F90" s="27"/>
      <c r="G90" s="27"/>
      <c r="H90" s="27"/>
      <c r="I90" s="27"/>
      <c r="J90" s="27"/>
    </row>
    <row r="91" spans="1:10" s="28" customFormat="1" x14ac:dyDescent="0.3">
      <c r="A91" s="35"/>
      <c r="B91" s="26"/>
      <c r="C91" s="27"/>
      <c r="D91" s="27"/>
      <c r="E91" s="27"/>
      <c r="F91" s="27"/>
      <c r="G91" s="27"/>
      <c r="H91" s="27"/>
      <c r="I91" s="27"/>
      <c r="J91" s="27"/>
    </row>
    <row r="92" spans="1:10" s="28" customFormat="1" x14ac:dyDescent="0.3">
      <c r="A92" s="35"/>
      <c r="B92" s="26"/>
      <c r="C92" s="27"/>
      <c r="D92" s="27"/>
      <c r="E92" s="27"/>
      <c r="F92" s="27"/>
      <c r="G92" s="27"/>
      <c r="H92" s="27"/>
      <c r="I92" s="27"/>
      <c r="J92" s="27"/>
    </row>
    <row r="93" spans="1:10" s="28" customFormat="1" x14ac:dyDescent="0.3">
      <c r="A93" s="35"/>
      <c r="B93" s="26"/>
      <c r="C93" s="27"/>
      <c r="D93" s="27"/>
      <c r="E93" s="27"/>
      <c r="F93" s="27"/>
      <c r="G93" s="27"/>
      <c r="H93" s="27"/>
      <c r="I93" s="27"/>
      <c r="J93" s="27"/>
    </row>
    <row r="94" spans="1:10" s="28" customFormat="1" x14ac:dyDescent="0.3">
      <c r="A94" s="35"/>
      <c r="B94" s="26"/>
      <c r="C94" s="27"/>
      <c r="D94" s="27"/>
      <c r="E94" s="27"/>
      <c r="F94" s="27"/>
      <c r="G94" s="27"/>
      <c r="H94" s="27"/>
      <c r="I94" s="27"/>
      <c r="J94" s="27"/>
    </row>
    <row r="95" spans="1:10" s="28" customFormat="1" x14ac:dyDescent="0.3">
      <c r="A95" s="35"/>
      <c r="B95" s="26"/>
      <c r="C95" s="27"/>
      <c r="D95" s="27"/>
      <c r="E95" s="27"/>
      <c r="F95" s="27"/>
      <c r="G95" s="27"/>
      <c r="H95" s="27"/>
      <c r="I95" s="27"/>
      <c r="J95" s="27"/>
    </row>
    <row r="96" spans="1:10" s="28" customFormat="1" x14ac:dyDescent="0.3">
      <c r="A96" s="35"/>
      <c r="B96" s="26"/>
      <c r="C96" s="27"/>
      <c r="D96" s="27"/>
      <c r="E96" s="27"/>
      <c r="F96" s="27"/>
      <c r="G96" s="27"/>
      <c r="H96" s="27"/>
      <c r="I96" s="27"/>
      <c r="J96" s="27"/>
    </row>
    <row r="97" spans="1:10" s="28" customFormat="1" x14ac:dyDescent="0.3">
      <c r="A97" s="35"/>
      <c r="B97" s="26"/>
      <c r="C97" s="27"/>
      <c r="D97" s="27"/>
      <c r="E97" s="27"/>
      <c r="F97" s="27"/>
      <c r="G97" s="27"/>
      <c r="H97" s="27"/>
      <c r="I97" s="27"/>
      <c r="J97" s="27"/>
    </row>
    <row r="98" spans="1:10" s="28" customFormat="1" x14ac:dyDescent="0.3">
      <c r="A98" s="35"/>
      <c r="B98" s="26"/>
      <c r="C98" s="27"/>
      <c r="D98" s="27"/>
      <c r="E98" s="27"/>
      <c r="F98" s="27"/>
      <c r="G98" s="27"/>
      <c r="H98" s="27"/>
      <c r="I98" s="27"/>
      <c r="J98" s="27"/>
    </row>
    <row r="99" spans="1:10" s="28" customFormat="1" x14ac:dyDescent="0.3">
      <c r="A99" s="35"/>
      <c r="B99" s="26"/>
      <c r="C99" s="27"/>
      <c r="D99" s="27"/>
      <c r="E99" s="27"/>
      <c r="F99" s="27"/>
      <c r="G99" s="27"/>
      <c r="H99" s="27"/>
      <c r="I99" s="27"/>
      <c r="J99" s="27"/>
    </row>
    <row r="100" spans="1:10" s="28" customFormat="1" x14ac:dyDescent="0.3">
      <c r="A100" s="35"/>
      <c r="B100" s="26"/>
      <c r="C100" s="27"/>
      <c r="D100" s="27"/>
      <c r="E100" s="27"/>
      <c r="F100" s="27"/>
      <c r="G100" s="27"/>
      <c r="H100" s="27"/>
      <c r="I100" s="27"/>
      <c r="J100" s="27"/>
    </row>
    <row r="101" spans="1:10" s="28" customFormat="1" x14ac:dyDescent="0.3">
      <c r="A101" s="35"/>
      <c r="B101" s="26"/>
      <c r="C101" s="27"/>
      <c r="D101" s="27"/>
      <c r="E101" s="27"/>
      <c r="F101" s="27"/>
      <c r="G101" s="27"/>
      <c r="H101" s="27"/>
      <c r="I101" s="27"/>
      <c r="J101" s="27"/>
    </row>
    <row r="102" spans="1:10" s="28" customFormat="1" x14ac:dyDescent="0.3">
      <c r="A102" s="35"/>
      <c r="B102" s="26"/>
      <c r="C102" s="27"/>
      <c r="D102" s="27"/>
      <c r="E102" s="27"/>
      <c r="F102" s="27"/>
      <c r="G102" s="27"/>
      <c r="H102" s="27"/>
      <c r="I102" s="27"/>
      <c r="J102" s="27"/>
    </row>
    <row r="103" spans="1:10" s="28" customFormat="1" x14ac:dyDescent="0.3">
      <c r="A103" s="35"/>
      <c r="B103" s="26"/>
      <c r="C103" s="27"/>
      <c r="D103" s="27"/>
      <c r="E103" s="27"/>
      <c r="F103" s="27"/>
      <c r="G103" s="27"/>
      <c r="H103" s="27"/>
      <c r="I103" s="27"/>
      <c r="J103" s="27"/>
    </row>
    <row r="104" spans="1:10" s="28" customFormat="1" x14ac:dyDescent="0.3">
      <c r="A104" s="35"/>
      <c r="B104" s="26"/>
      <c r="C104" s="27"/>
      <c r="D104" s="27"/>
      <c r="E104" s="27"/>
      <c r="F104" s="27"/>
      <c r="G104" s="27"/>
      <c r="H104" s="27"/>
      <c r="I104" s="27"/>
      <c r="J104" s="27"/>
    </row>
    <row r="105" spans="1:10" s="28" customFormat="1" x14ac:dyDescent="0.3">
      <c r="A105" s="35"/>
      <c r="B105" s="26"/>
      <c r="C105" s="27"/>
      <c r="D105" s="27"/>
      <c r="E105" s="27"/>
      <c r="F105" s="27"/>
      <c r="G105" s="27"/>
      <c r="H105" s="27"/>
      <c r="I105" s="27"/>
      <c r="J105" s="27"/>
    </row>
    <row r="106" spans="1:10" s="28" customFormat="1" x14ac:dyDescent="0.3">
      <c r="A106" s="35"/>
      <c r="B106" s="26"/>
      <c r="C106" s="27"/>
      <c r="D106" s="27"/>
      <c r="E106" s="27"/>
      <c r="F106" s="27"/>
      <c r="G106" s="27"/>
      <c r="H106" s="27"/>
      <c r="I106" s="27"/>
      <c r="J106" s="27"/>
    </row>
    <row r="107" spans="1:10" s="28" customFormat="1" x14ac:dyDescent="0.3">
      <c r="A107" s="35"/>
      <c r="B107" s="26"/>
      <c r="C107" s="27"/>
      <c r="D107" s="27"/>
      <c r="E107" s="27"/>
      <c r="F107" s="27"/>
      <c r="G107" s="27"/>
      <c r="H107" s="27"/>
      <c r="I107" s="27"/>
      <c r="J107" s="27"/>
    </row>
    <row r="108" spans="1:10" s="28" customFormat="1" x14ac:dyDescent="0.3">
      <c r="A108" s="35"/>
      <c r="B108" s="26"/>
      <c r="C108" s="27"/>
      <c r="D108" s="27"/>
      <c r="E108" s="27"/>
      <c r="F108" s="27"/>
      <c r="G108" s="27"/>
      <c r="H108" s="27"/>
      <c r="I108" s="27"/>
      <c r="J108" s="27"/>
    </row>
    <row r="109" spans="1:10" s="28" customFormat="1" x14ac:dyDescent="0.3">
      <c r="A109" s="35"/>
      <c r="B109" s="26"/>
      <c r="C109" s="27"/>
      <c r="D109" s="27"/>
      <c r="E109" s="27"/>
      <c r="F109" s="27"/>
      <c r="G109" s="27"/>
      <c r="H109" s="27"/>
      <c r="I109" s="27"/>
      <c r="J109" s="27"/>
    </row>
    <row r="110" spans="1:10" s="28" customFormat="1" x14ac:dyDescent="0.3">
      <c r="A110" s="35"/>
      <c r="B110" s="26"/>
      <c r="C110" s="27"/>
      <c r="D110" s="27"/>
      <c r="E110" s="27"/>
      <c r="F110" s="27"/>
      <c r="G110" s="27"/>
      <c r="H110" s="27"/>
      <c r="I110" s="27"/>
      <c r="J110" s="27"/>
    </row>
    <row r="111" spans="1:10" s="28" customFormat="1" x14ac:dyDescent="0.3">
      <c r="A111" s="35"/>
      <c r="B111" s="26"/>
      <c r="C111" s="27"/>
      <c r="D111" s="27"/>
      <c r="E111" s="27"/>
      <c r="F111" s="27"/>
      <c r="G111" s="27"/>
      <c r="H111" s="27"/>
      <c r="I111" s="27"/>
      <c r="J111" s="27"/>
    </row>
    <row r="112" spans="1:10" s="28" customFormat="1" x14ac:dyDescent="0.3">
      <c r="A112" s="35"/>
      <c r="B112" s="26"/>
      <c r="C112" s="27"/>
      <c r="D112" s="27"/>
      <c r="E112" s="27"/>
      <c r="F112" s="27"/>
      <c r="G112" s="27"/>
      <c r="H112" s="27"/>
      <c r="I112" s="27"/>
      <c r="J112" s="27"/>
    </row>
    <row r="113" spans="1:10" s="28" customFormat="1" x14ac:dyDescent="0.3">
      <c r="A113" s="35"/>
      <c r="B113" s="26"/>
      <c r="C113" s="27"/>
      <c r="D113" s="27"/>
      <c r="E113" s="27"/>
      <c r="F113" s="27"/>
      <c r="G113" s="27"/>
      <c r="H113" s="27"/>
      <c r="I113" s="27"/>
      <c r="J113" s="27"/>
    </row>
    <row r="114" spans="1:10" s="28" customFormat="1" x14ac:dyDescent="0.3">
      <c r="A114" s="35"/>
      <c r="B114" s="26"/>
      <c r="C114" s="27"/>
      <c r="D114" s="27"/>
      <c r="E114" s="27"/>
      <c r="F114" s="27"/>
      <c r="G114" s="27"/>
      <c r="H114" s="27"/>
      <c r="I114" s="27"/>
      <c r="J114" s="27"/>
    </row>
    <row r="115" spans="1:10" s="28" customFormat="1" x14ac:dyDescent="0.3">
      <c r="A115" s="35"/>
      <c r="B115" s="29"/>
      <c r="C115" s="30"/>
      <c r="D115" s="30"/>
      <c r="E115" s="30"/>
      <c r="F115" s="30"/>
      <c r="G115" s="30"/>
      <c r="H115" s="30"/>
      <c r="I115" s="30"/>
      <c r="J115" s="30"/>
    </row>
    <row r="116" spans="1:10" s="28" customFormat="1" x14ac:dyDescent="0.3">
      <c r="A116" s="35"/>
      <c r="B116" s="29"/>
      <c r="C116" s="30"/>
      <c r="D116" s="30"/>
      <c r="E116" s="30"/>
      <c r="F116" s="30"/>
      <c r="G116" s="30"/>
      <c r="H116" s="30"/>
      <c r="I116" s="30"/>
      <c r="J116" s="30"/>
    </row>
    <row r="117" spans="1:10" s="28" customFormat="1" x14ac:dyDescent="0.3">
      <c r="A117" s="35"/>
      <c r="B117" s="29"/>
      <c r="C117" s="30"/>
      <c r="D117" s="30"/>
      <c r="E117" s="30"/>
      <c r="F117" s="30"/>
      <c r="G117" s="30"/>
      <c r="H117" s="30"/>
      <c r="I117" s="30"/>
      <c r="J117" s="30"/>
    </row>
    <row r="118" spans="1:10" s="28" customFormat="1" x14ac:dyDescent="0.3">
      <c r="A118" s="35"/>
      <c r="B118" s="29"/>
      <c r="C118" s="30"/>
      <c r="D118" s="30"/>
      <c r="E118" s="30"/>
      <c r="F118" s="30"/>
      <c r="G118" s="30"/>
      <c r="H118" s="30"/>
      <c r="I118" s="30"/>
      <c r="J118" s="30"/>
    </row>
    <row r="119" spans="1:10" s="28" customFormat="1" x14ac:dyDescent="0.3">
      <c r="A119" s="35"/>
      <c r="B119" s="26"/>
      <c r="C119" s="27"/>
      <c r="D119" s="27"/>
      <c r="E119" s="27"/>
      <c r="F119" s="27"/>
      <c r="G119" s="27"/>
      <c r="H119" s="27"/>
      <c r="I119" s="27"/>
      <c r="J119" s="27"/>
    </row>
    <row r="120" spans="1:10" s="28" customFormat="1" x14ac:dyDescent="0.3">
      <c r="A120" s="35"/>
      <c r="B120" s="29"/>
      <c r="C120" s="30"/>
      <c r="D120" s="30"/>
      <c r="E120" s="30"/>
      <c r="F120" s="30"/>
      <c r="G120" s="30"/>
      <c r="H120" s="30"/>
      <c r="I120" s="30"/>
      <c r="J120" s="30"/>
    </row>
    <row r="121" spans="1:10" s="28" customFormat="1" x14ac:dyDescent="0.3">
      <c r="A121" s="35"/>
      <c r="B121" s="31"/>
      <c r="C121" s="32"/>
      <c r="D121" s="32"/>
      <c r="E121" s="32"/>
      <c r="F121" s="32"/>
      <c r="G121" s="32"/>
      <c r="H121" s="32"/>
      <c r="I121" s="32"/>
      <c r="J121" s="32"/>
    </row>
    <row r="122" spans="1:10" s="28" customFormat="1" x14ac:dyDescent="0.3">
      <c r="A122" s="35"/>
      <c r="B122" s="26"/>
      <c r="C122" s="27"/>
      <c r="D122" s="27"/>
      <c r="E122" s="27"/>
      <c r="F122" s="27"/>
      <c r="G122" s="27"/>
      <c r="H122" s="27"/>
      <c r="I122" s="27"/>
      <c r="J122" s="27"/>
    </row>
    <row r="123" spans="1:10" s="28" customFormat="1" x14ac:dyDescent="0.3">
      <c r="A123" s="35"/>
      <c r="B123" s="26"/>
      <c r="C123" s="27"/>
      <c r="D123" s="27"/>
      <c r="E123" s="27"/>
      <c r="F123" s="27"/>
      <c r="G123" s="27"/>
      <c r="H123" s="27"/>
      <c r="I123" s="27"/>
      <c r="J123" s="27"/>
    </row>
    <row r="124" spans="1:10" s="28" customFormat="1" x14ac:dyDescent="0.3">
      <c r="A124" s="35"/>
      <c r="B124" s="26"/>
      <c r="C124" s="27"/>
      <c r="D124" s="27"/>
      <c r="E124" s="27"/>
      <c r="F124" s="27"/>
      <c r="G124" s="27"/>
      <c r="H124" s="27"/>
      <c r="I124" s="27"/>
      <c r="J124" s="27"/>
    </row>
    <row r="125" spans="1:10" s="28" customFormat="1" x14ac:dyDescent="0.3">
      <c r="A125" s="35"/>
      <c r="B125" s="26"/>
      <c r="C125" s="27"/>
      <c r="D125" s="27"/>
      <c r="E125" s="27"/>
      <c r="F125" s="27"/>
      <c r="G125" s="27"/>
      <c r="H125" s="27"/>
      <c r="I125" s="27"/>
      <c r="J125" s="27"/>
    </row>
    <row r="126" spans="1:10" s="28" customFormat="1" x14ac:dyDescent="0.3">
      <c r="A126" s="35"/>
      <c r="B126" s="26"/>
      <c r="C126" s="27"/>
      <c r="D126" s="27"/>
      <c r="E126" s="27"/>
      <c r="F126" s="27"/>
      <c r="G126" s="27"/>
      <c r="H126" s="27"/>
      <c r="I126" s="27"/>
      <c r="J126" s="27"/>
    </row>
    <row r="127" spans="1:10" s="28" customFormat="1" x14ac:dyDescent="0.3">
      <c r="A127" s="35"/>
      <c r="B127" s="26"/>
      <c r="C127" s="27"/>
      <c r="D127" s="27"/>
      <c r="E127" s="27"/>
      <c r="F127" s="27"/>
      <c r="G127" s="27"/>
      <c r="H127" s="27"/>
      <c r="I127" s="27"/>
      <c r="J127" s="27"/>
    </row>
    <row r="128" spans="1:10" s="28" customFormat="1" x14ac:dyDescent="0.3">
      <c r="A128" s="35"/>
      <c r="B128" s="26"/>
      <c r="C128" s="27"/>
      <c r="D128" s="27"/>
      <c r="E128" s="27"/>
      <c r="F128" s="27"/>
      <c r="G128" s="27"/>
      <c r="H128" s="27"/>
      <c r="I128" s="27"/>
      <c r="J128" s="27"/>
    </row>
    <row r="129" spans="1:10" s="28" customFormat="1" x14ac:dyDescent="0.3">
      <c r="A129" s="35"/>
      <c r="B129" s="26"/>
      <c r="C129" s="27"/>
      <c r="D129" s="27"/>
      <c r="E129" s="27"/>
      <c r="F129" s="27"/>
      <c r="G129" s="27"/>
      <c r="H129" s="27"/>
      <c r="I129" s="27"/>
      <c r="J129" s="27"/>
    </row>
    <row r="130" spans="1:10" s="28" customFormat="1" x14ac:dyDescent="0.3">
      <c r="A130" s="35"/>
      <c r="B130" s="26"/>
      <c r="C130" s="27"/>
      <c r="D130" s="27"/>
      <c r="E130" s="27"/>
      <c r="F130" s="27"/>
      <c r="G130" s="27"/>
      <c r="H130" s="27"/>
      <c r="I130" s="27"/>
      <c r="J130" s="27"/>
    </row>
    <row r="131" spans="1:10" s="28" customFormat="1" x14ac:dyDescent="0.3">
      <c r="A131" s="35"/>
      <c r="B131" s="26"/>
      <c r="C131" s="27"/>
      <c r="D131" s="27"/>
      <c r="E131" s="27"/>
      <c r="F131" s="27"/>
      <c r="G131" s="27"/>
      <c r="H131" s="27"/>
      <c r="I131" s="27"/>
      <c r="J131" s="27"/>
    </row>
    <row r="132" spans="1:10" s="28" customFormat="1" x14ac:dyDescent="0.3">
      <c r="A132" s="35"/>
      <c r="B132" s="26"/>
      <c r="C132" s="27"/>
      <c r="D132" s="27"/>
      <c r="E132" s="27"/>
      <c r="F132" s="27"/>
      <c r="G132" s="27"/>
      <c r="H132" s="27"/>
      <c r="I132" s="27"/>
      <c r="J132" s="27"/>
    </row>
    <row r="133" spans="1:10" s="28" customFormat="1" x14ac:dyDescent="0.3">
      <c r="A133" s="35"/>
      <c r="B133" s="26"/>
      <c r="C133" s="27"/>
      <c r="D133" s="27"/>
      <c r="E133" s="27"/>
      <c r="F133" s="27"/>
      <c r="G133" s="27"/>
      <c r="H133" s="27"/>
      <c r="I133" s="27"/>
      <c r="J133" s="27"/>
    </row>
    <row r="134" spans="1:10" s="28" customFormat="1" x14ac:dyDescent="0.3">
      <c r="A134" s="35"/>
      <c r="B134" s="26"/>
      <c r="C134" s="27"/>
      <c r="D134" s="27"/>
      <c r="E134" s="27"/>
      <c r="F134" s="27"/>
      <c r="G134" s="27"/>
      <c r="H134" s="27"/>
      <c r="I134" s="27"/>
      <c r="J134" s="27"/>
    </row>
    <row r="135" spans="1:10" s="28" customFormat="1" x14ac:dyDescent="0.3">
      <c r="A135" s="35"/>
      <c r="B135" s="26"/>
      <c r="C135" s="27"/>
      <c r="D135" s="27"/>
      <c r="E135" s="27"/>
      <c r="F135" s="27"/>
      <c r="G135" s="27"/>
      <c r="H135" s="27"/>
      <c r="I135" s="27"/>
      <c r="J135" s="27"/>
    </row>
    <row r="136" spans="1:10" s="28" customFormat="1" x14ac:dyDescent="0.3">
      <c r="A136" s="35"/>
      <c r="B136" s="26"/>
      <c r="C136" s="27"/>
      <c r="D136" s="27"/>
      <c r="E136" s="27"/>
      <c r="F136" s="27"/>
      <c r="G136" s="27"/>
      <c r="H136" s="27"/>
      <c r="I136" s="27"/>
      <c r="J136" s="27"/>
    </row>
    <row r="137" spans="1:10" s="28" customFormat="1" x14ac:dyDescent="0.3">
      <c r="A137" s="35"/>
      <c r="B137" s="26"/>
      <c r="C137" s="27"/>
      <c r="D137" s="27"/>
      <c r="E137" s="27"/>
      <c r="F137" s="27"/>
      <c r="G137" s="27"/>
      <c r="H137" s="27"/>
      <c r="I137" s="27"/>
      <c r="J137" s="27"/>
    </row>
    <row r="138" spans="1:10" s="28" customFormat="1" x14ac:dyDescent="0.3">
      <c r="A138" s="35"/>
      <c r="B138" s="26"/>
      <c r="C138" s="27"/>
      <c r="D138" s="27"/>
      <c r="E138" s="27"/>
      <c r="F138" s="27"/>
      <c r="G138" s="27"/>
      <c r="H138" s="27"/>
      <c r="I138" s="27"/>
      <c r="J138" s="27"/>
    </row>
    <row r="139" spans="1:10" s="28" customFormat="1" x14ac:dyDescent="0.3">
      <c r="A139" s="35"/>
      <c r="B139" s="26"/>
      <c r="C139" s="27"/>
      <c r="D139" s="27"/>
      <c r="E139" s="27"/>
      <c r="F139" s="27"/>
      <c r="G139" s="27"/>
      <c r="H139" s="27"/>
      <c r="I139" s="27"/>
      <c r="J139" s="27"/>
    </row>
    <row r="140" spans="1:10" s="28" customFormat="1" x14ac:dyDescent="0.3">
      <c r="A140" s="35"/>
      <c r="B140" s="26"/>
      <c r="C140" s="27"/>
      <c r="D140" s="27"/>
      <c r="E140" s="27"/>
      <c r="F140" s="27"/>
      <c r="G140" s="27"/>
      <c r="H140" s="27"/>
      <c r="I140" s="27"/>
      <c r="J140" s="27"/>
    </row>
    <row r="141" spans="1:10" s="28" customFormat="1" x14ac:dyDescent="0.3">
      <c r="A141" s="35"/>
      <c r="B141" s="26"/>
      <c r="C141" s="27"/>
      <c r="D141" s="27"/>
      <c r="E141" s="27"/>
      <c r="F141" s="27"/>
      <c r="G141" s="27"/>
      <c r="H141" s="27"/>
      <c r="I141" s="27"/>
      <c r="J141" s="27"/>
    </row>
    <row r="142" spans="1:10" s="28" customFormat="1" x14ac:dyDescent="0.3">
      <c r="A142" s="35"/>
      <c r="B142" s="26"/>
      <c r="C142" s="27"/>
      <c r="D142" s="27"/>
      <c r="E142" s="27"/>
      <c r="F142" s="27"/>
      <c r="G142" s="27"/>
      <c r="H142" s="27"/>
      <c r="I142" s="27"/>
      <c r="J142" s="27"/>
    </row>
  </sheetData>
  <mergeCells count="9">
    <mergeCell ref="I7:K7"/>
    <mergeCell ref="A11:K11"/>
    <mergeCell ref="G8:K8"/>
    <mergeCell ref="I1:K1"/>
    <mergeCell ref="I3:K3"/>
    <mergeCell ref="H2:K2"/>
    <mergeCell ref="H4:K4"/>
    <mergeCell ref="H5:K5"/>
    <mergeCell ref="H9:K9"/>
  </mergeCells>
  <pageMargins left="0.39370078740157483" right="0.39370078740157483" top="1.1811023622047245" bottom="0.39370078740157483" header="0" footer="0"/>
  <pageSetup paperSize="9" scale="80" firstPageNumber="14" fitToHeight="3" orientation="landscape" useFirstPageNumber="1" r:id="rId1"/>
  <headerFooter scaleWithDoc="0" alignWithMargins="0">
    <oddHeader>&amp;C&amp;"Times New Roman,обычный"&amp;P</oddHeader>
  </headerFooter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 </vt:lpstr>
      <vt:lpstr>'Приложение № 1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2026-04-08T08:39:06Z</dcterms:modified>
</cp:coreProperties>
</file>