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апрель\ЗАКОН\зак пост. № 183-2 п. 65 (Б26-2)(VIII)\"/>
    </mc:Choice>
  </mc:AlternateContent>
  <bookViews>
    <workbookView xWindow="0" yWindow="0" windowWidth="23040" windowHeight="8832"/>
  </bookViews>
  <sheets>
    <sheet name="Приложение № 1 к принятию" sheetId="12" r:id="rId1"/>
  </sheets>
  <definedNames>
    <definedName name="_xlnm.Print_Titles" localSheetId="0">'Приложение № 1 к принятию'!$14:$14</definedName>
    <definedName name="_xlnm.Print_Area" localSheetId="0">'Приложение № 1 к принятию'!$A$1:$C$157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7" i="12" l="1"/>
  <c r="C156" i="12" l="1"/>
  <c r="C151" i="12"/>
  <c r="C148" i="12"/>
  <c r="C138" i="12"/>
  <c r="C135" i="12"/>
  <c r="C131" i="12"/>
  <c r="C132" i="12" s="1"/>
  <c r="C125" i="12"/>
  <c r="C126" i="12" s="1"/>
  <c r="C120" i="12"/>
  <c r="C123" i="12" s="1"/>
  <c r="C117" i="12"/>
  <c r="C118" i="12" s="1"/>
  <c r="C115" i="12"/>
  <c r="C109" i="12"/>
  <c r="C112" i="12" s="1"/>
  <c r="C105" i="12"/>
  <c r="C106" i="12" s="1"/>
  <c r="C102" i="12"/>
  <c r="C103" i="12" s="1"/>
  <c r="C99" i="12"/>
  <c r="C100" i="12" s="1"/>
  <c r="C92" i="12"/>
  <c r="C91" i="12"/>
  <c r="C89" i="12"/>
  <c r="C81" i="12"/>
  <c r="C82" i="12" s="1"/>
  <c r="C83" i="12" s="1"/>
  <c r="C72" i="12"/>
  <c r="C73" i="12" s="1"/>
  <c r="C65" i="12"/>
  <c r="C66" i="12" s="1"/>
  <c r="C63" i="12"/>
  <c r="C59" i="12"/>
  <c r="C60" i="12" s="1"/>
  <c r="C57" i="12"/>
  <c r="C53" i="12"/>
  <c r="C54" i="12" s="1"/>
  <c r="C50" i="12"/>
  <c r="C49" i="12"/>
  <c r="C51" i="12" s="1"/>
  <c r="C46" i="12"/>
  <c r="C47" i="12" s="1"/>
  <c r="C40" i="12"/>
  <c r="C38" i="12"/>
  <c r="C36" i="12"/>
  <c r="C35" i="12"/>
  <c r="C34" i="12"/>
  <c r="C27" i="12"/>
  <c r="C26" i="12"/>
  <c r="C28" i="12" s="1"/>
  <c r="C29" i="12" s="1"/>
  <c r="C44" i="12" l="1"/>
  <c r="C97" i="12"/>
  <c r="C127" i="12" s="1"/>
  <c r="C152" i="12"/>
  <c r="C67" i="12"/>
  <c r="C75" i="12" s="1"/>
  <c r="C139" i="12"/>
  <c r="C141" i="12" l="1"/>
  <c r="C157" i="12"/>
  <c r="C21" i="12"/>
  <c r="C19" i="12"/>
  <c r="C15" i="12"/>
  <c r="C18" i="12" l="1"/>
</calcChain>
</file>

<file path=xl/sharedStrings.xml><?xml version="1.0" encoding="utf-8"?>
<sst xmlns="http://schemas.openxmlformats.org/spreadsheetml/2006/main" count="147" uniqueCount="108">
  <si>
    <t>Итого по программе капитальных вложений</t>
  </si>
  <si>
    <t>Итого по программе капитального ремонта</t>
  </si>
  <si>
    <t>№ п/п</t>
  </si>
  <si>
    <t xml:space="preserve">Наименование объекта </t>
  </si>
  <si>
    <t>Программа капитальных вложений</t>
  </si>
  <si>
    <t xml:space="preserve">Сумма, руб. </t>
  </si>
  <si>
    <t>Программа капитального ремонта</t>
  </si>
  <si>
    <t>Итого по подстатье 240230</t>
  </si>
  <si>
    <t>Итого по подстатье 111070</t>
  </si>
  <si>
    <t>Товары и услуги, не отнесенные к другим подстатьям (111070)</t>
  </si>
  <si>
    <t>Итого по подстатье 240330</t>
  </si>
  <si>
    <t>Итого по подстатье 240340</t>
  </si>
  <si>
    <t>Итого по подстатье 240240</t>
  </si>
  <si>
    <t>Итого:</t>
  </si>
  <si>
    <t>Государственная администрация г. Бендеры</t>
  </si>
  <si>
    <t xml:space="preserve">Министерство по социальной защите и труду Приднестровской Молдавской Республики </t>
  </si>
  <si>
    <t xml:space="preserve">Министерство обороны Приднестровской Молдавской Республики </t>
  </si>
  <si>
    <t xml:space="preserve">Государственная служба по культуре и историческому наследию Приднестровской Молдавской Республики </t>
  </si>
  <si>
    <t xml:space="preserve">Правительство Приднестровской Молдавской Республики </t>
  </si>
  <si>
    <t>Приобретение комплекса строений, расположенного по адресу: г. Тирасполь, ул. Ленина, д. 1/1</t>
  </si>
  <si>
    <t xml:space="preserve">Экспертиза проектно-сметной документации </t>
  </si>
  <si>
    <t>Государственная администрация  Каменского района и г. Каменки</t>
  </si>
  <si>
    <t xml:space="preserve">Министерство экономического развития Приднестровской Молдавской Республики </t>
  </si>
  <si>
    <t>Капитальный ремонт парка "Октябрьский" в г. Бендеры, в том числе проектные работы и технический надзор</t>
  </si>
  <si>
    <t>Капитальный ремонт СВА с. Парканы ГУ "Бендерский центр амбулаторно-поликлинической помощи", расположенной по адресу: с. Парканы, ул. Ленина, 83, в том числе проектные работы, технический надзор и благоустройство</t>
  </si>
  <si>
    <t>Капитальный ремонт административного здания Министерства экономического развития Приднестровской Молдавской Республики, расположенного по адресу: г.Тирасполь, ул. Свердлова, 57, в том числе технический надзор</t>
  </si>
  <si>
    <t>"О республиканском бюджете на 2026 год"</t>
  </si>
  <si>
    <t>ДОХОДЫ ВСЕГО, в том числе:</t>
  </si>
  <si>
    <t>1.1.</t>
  </si>
  <si>
    <t>РАСХОДЫ ВСЕГО, в том числе:</t>
  </si>
  <si>
    <t>Основные характеристики, источники формирования и направления расходования средств Фонда капитальных вложений Приднестровской Молдавской Республики на 2026 год</t>
  </si>
  <si>
    <t>Приложение № 2.2</t>
  </si>
  <si>
    <t>Прочие поступления, установленные в статье 5 (секретно)</t>
  </si>
  <si>
    <t>Разработка (изменение) проектно-сметной документации</t>
  </si>
  <si>
    <t>Государственная администрация Рыбницкого района и г. Рыбницы</t>
  </si>
  <si>
    <t>Капитальный ремонт  МОУ "Каменская ОСШГ № 2", расположенного по адресу: г. Каменка, ул. Ленина, 46, в том числе технический надзор</t>
  </si>
  <si>
    <t>Капитальный ремонт МОУ "Рашковская ОСШ-детский сад им. Ф. И. Жарчинского", расположенного по адресу: с. Рашков, ул. Ленина, 130, в том числе технический надзор</t>
  </si>
  <si>
    <t xml:space="preserve">Министерство здравоохранения Приднестровской Молдавской Республики </t>
  </si>
  <si>
    <t>Государственная администрация Григориопольского района и г. Григориополя</t>
  </si>
  <si>
    <t>Капитальный ремонт ГУ "Бендерская центральная городская больница", расположенного по адресу: г. Бендеры, ул. Б. Восстания, 146, в том числе проектные работы и технический надзор</t>
  </si>
  <si>
    <t>Капитальный ремонт стационара ГУ "Слободзейская центральная районная больница", расположенного по адресу: г. Слободзея, пер. Больничный, 1, в том числе технический надзор</t>
  </si>
  <si>
    <t>Государственная администрация Слободзейского района и г. Слободзеи</t>
  </si>
  <si>
    <t>Замена оконных блоков в помещении столовой МОУ "Рыбницкая русская средняя образовательная школа № 6 с лицейскими классами", расположенного по адресу: г. Рыбница, ул. Кирова, 134, в том числе технический надзор</t>
  </si>
  <si>
    <t>Реконструкция с усилением фундамента учебного корпуса ГОУ ВПО "Приднестровский государственный институт искусств им. А. Г. Рубинштейна", расположенного по адресу: г. Тирасполь, ул. Луначарского, 26, в том числе проектные работы и технический надзор</t>
  </si>
  <si>
    <t>Строительство административно-бытового здания с переходной галереей, пункта охраны, комплекса гаражей машин СМП, ремонтной зоны с автомойкой ГУ "Республиканский центр скорой медицинской помощи", расположенного по адресу:  г. Тирасполь, ул. Суворова, 33, в том числе проектные работы и технический надзор</t>
  </si>
  <si>
    <t>Строительство пристройки к зданию корпуса ГУ "Тираспольский психоневрологический дом-интернат", расположенного по адресу: г. Тирасполь, ул. Гвардейская, 9, в том числе проектные работы и технический надзор</t>
  </si>
  <si>
    <t>Реконструкция поликлиники ГУ "Григориопольская центральная районная больница", расположенного по адресу: г. Григориополь, ул. Дзержинского, 34, в том числе проектные работы, технический надзор и благоустройство</t>
  </si>
  <si>
    <t>Капитальные вложения в строительство объектов социально-культурного назначения (240230)</t>
  </si>
  <si>
    <t>Капитальные вложения в строительство административных зданий  (240240)</t>
  </si>
  <si>
    <t>Капитальный ремонт объектов социально-культурного назначения (240330)</t>
  </si>
  <si>
    <t>Капитальный ремонт административных зданий (240340)</t>
  </si>
  <si>
    <t>Капитальный ремонт СВА с. Протягайловка ГУ "Бендерский центр амбулаторно-поликлинической помощи", расположенной по адресу: с. Протягайловка, пер. Первомайский, 6, в том числе проектные работы, технический надзор и благоустройство</t>
  </si>
  <si>
    <t xml:space="preserve">Министерство цифрового развития, связи и массовых коммуникаций Приднестровской Молдавской Республики </t>
  </si>
  <si>
    <t>1.</t>
  </si>
  <si>
    <t>Государственная администрация г. Тирасполя</t>
  </si>
  <si>
    <t>Мероприятия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2023–2025 годы</t>
  </si>
  <si>
    <t>Итого по мероприятиям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2024–2025 годы</t>
  </si>
  <si>
    <t>Реконструкция операционного блока ГУ "Дубоссарская центральная районная больница", расположенного по адресу: г. Дубоссары, ул. Фрунзе, 46</t>
  </si>
  <si>
    <t>Министерство экономического развития Приднестровской Молдавской Республики</t>
  </si>
  <si>
    <t>Завершение строительства базы отдыха "Прометей", расположенной по адресу: Слободзейский район, земли Кицканского лесничества ГУП "РЛПХ"</t>
  </si>
  <si>
    <t xml:space="preserve">Капитальный ремонт отделения переливания крови, ГУ "Республиканская клиническая больница", расположенного по адресу:  г. Тирасполь, ул. Мира, 33  </t>
  </si>
  <si>
    <t>Капитальный ремонт здания компьютерной томографии ГУ "Республиканская клиническая больница", расположенного по адресу: г. Тирасполь, ул. Мира, 33</t>
  </si>
  <si>
    <t xml:space="preserve"> к Закону Приднестровской Молдавской Республики</t>
  </si>
  <si>
    <t>Закон Приднестровской Молдавской Республики</t>
  </si>
  <si>
    <t>"О внесении изменений и дополнений в</t>
  </si>
  <si>
    <t>Отчисления от единого таможенного платежа</t>
  </si>
  <si>
    <t xml:space="preserve">2. </t>
  </si>
  <si>
    <t>3.</t>
  </si>
  <si>
    <t>2.1.</t>
  </si>
  <si>
    <t>Приложение № 3</t>
  </si>
  <si>
    <t>Замена оконных блоков в многоквартирных жилых домах</t>
  </si>
  <si>
    <t>Экспертиза проектно-сметной документации (в том числе кредиторская задолженность за 2025 год в сумме 5 330 рублей)</t>
  </si>
  <si>
    <r>
      <t xml:space="preserve">Реконструкция  терапевтического корпуса ГУ "Республиканская клиническая больница" под размещение обучающего (симуляционного) центра и администрации ГУ "Республиканская клиническая больница", расположенного по адресу: г. Тирасполь, ул. Мира, 33, в том числе проектные работы и технический надзор (в том числе кредиторская задолженность за 2025 год в сумме </t>
    </r>
    <r>
      <rPr>
        <sz val="11"/>
        <rFont val="Times New Roman"/>
        <family val="1"/>
        <charset val="204"/>
      </rPr>
      <t>1 941 722 рубля</t>
    </r>
    <r>
      <rPr>
        <sz val="10"/>
        <rFont val="Times New Roman"/>
        <family val="1"/>
        <charset val="204"/>
      </rPr>
      <t>)</t>
    </r>
  </si>
  <si>
    <t xml:space="preserve"> Реконструкция 1-го, 3-го и 4-го этажей кардиологического корпуса, лит. С, ГУ "Республиканская клиническая больница", расположенного по адресу: г. Тирасполь, ул. Мира, 33, в том числе проектные работы и технический надзор (с заменой лифта и устройством шатровой кровли) (в том числе кредиторская задолженность за 2025 год в сумме 1 786 397 рублей)</t>
  </si>
  <si>
    <t>Реконструкция поликлиники ГУ "Слободзейская центральная районная больница", расположенного по адресу: г. Слободзея, ул. Ленина, 98 "а", в том числе проектные работы, благоустройство и технический надзор (в том числе кредиторская задолженность за 2025 год в сумме 1 015 029 рублей)</t>
  </si>
  <si>
    <t>Строительство не завершенного строительством здания под пищеблок и прачечный блок ГУ "Республиканская клиническая больница", расположенного  по адресу: г. Тирасполь, ул. Мира, 33, в том числе проектные работы  (в том числе кредиторская задолженность за 2025 год в сумме 1 738 700 рублей)</t>
  </si>
  <si>
    <t>Устройство приточно-вытяжной вентиляции ФАПа с. Янтарное ГУ "Каменская центральная районная больница", расположенного по адресу: с. Янтарное, ул. Ленина, 18 А (в том числе кредиторская задолженность за 2025 год в сумме 876 рублей)</t>
  </si>
  <si>
    <t>Реконструкция операционного блока, отделения хирургии № 1, отделения гнойной хирургии  ГУ "Рыбницкая центральная районная больница", расположенного по адресу:  г. Рыбница, ул. Грибоедова, 3, в том числе проектные работы (в том числе кредиторская задолжность за 2025 год  в сумме 204 583 рубля)</t>
  </si>
  <si>
    <t>Реконструкция педиатрического стационара ГУ "Республиканский центр матери и ребенка", расположенного по адресу: г. Тирасполь, ул. 1 Мая, 58, в том числе   проектные работы</t>
  </si>
  <si>
    <t>Благоустройство ГУ "Республиканская клиническая больница", расположенного по адресу: г. Тирасполь, ул. Мира, 33</t>
  </si>
  <si>
    <t>Реконструкция Тираспольского городского стадиона им. Е. Я. Шинкаренко (2-й этап), расположенного по адресу: г. Тирасполь,  ул. Мира, 21, и ледового катка, расположенного по адресу: г. Тирасполь, ул. Синева, 3,  в том числе проектные работы (в том числе кредиторская задолженность за 2025 год в сумме 85 971 рубль)</t>
  </si>
  <si>
    <t>Реконструкция административно-хозяйственного комплекса строений МОУ "Григориопольская ОСШ № 2 им. А. Стоева с лицейскими классами", расположенного по адресу: г. Григориополь, ул. К. Маркса, 187, в том числе технический надзор  (в том числе кредиторская задолженность за 2025 год в сумме 203 387 рублей)</t>
  </si>
  <si>
    <t>Строительство спортивно-актового зала под спортивные залы бокса МУДО "ДЮСШ г. Рыбница", расположенного по адресу: г. Рыбница, ул. Юбилейная, 33  (в том числе кредиторская задолженность за 2025 год в сумме 6 180 рублей)</t>
  </si>
  <si>
    <t>Восстановление парка Витгенштейна, г. Каменка, в том числе проектные работы и технический надзор (в том числе кредиторская задолженность за 2025 год в сумме 200 752 рубля)</t>
  </si>
  <si>
    <t>Капитальный ремонт урологической операционной педиатрического стационара и двух родильных залов акушерско-гинекологического стационара ГУ "Бендерский центр матери и ребенка", расположенного по адресу: г. Бендеры, ул. Протягайловская, 6, в том числе проектные работы и технический надзор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</si>
  <si>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(2-й этап), в том числе проектные работы (в том числе кредиторская задолженность за 2025 год в сумме 4 300 466 рублей)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</si>
  <si>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(1-й этап), в том числе проектные работы (в том числе кредиторская задолженность за 2025 год в сумме 100 613 рублей)</t>
  </si>
  <si>
    <t>Государственная администрация г. Днестровска</t>
  </si>
  <si>
    <t>Капитальный ремонт городского стадиона, расположенного по адресу: г. Днестровск, ул. Строителей (в том числе кредиторская задолженность за 2025 год в сумме 118 271 рубль)</t>
  </si>
  <si>
    <t>Капитальный ремонт Дома культуры с. Коротное, ул. Фрунзе, 43, в том числе технический надзор (в том числе кредиторская задолженность за 2025 год в сумме 636 339 рублей)</t>
  </si>
  <si>
    <t>Капитальный ремонт МОУ "Каменская ОСШ № 3", расположенного по адресу:  г. Каменка, ул. Кирова, 59, в том числе проектные работы и технический надзор (в том числе кредиторская задолженность за 2025 год в сумме 526 674 рубля)</t>
  </si>
  <si>
    <t>Капитальный ремонт МОУ "Катериновская  ОСШ  им. А. С. Пушкина", расположенного по адресу: с. Катериновка, ул. Приходского, 16, в том числе технический надзор</t>
  </si>
  <si>
    <t>Капитальный ремонт литер "М", столовая в ГУП "ОК "Днестровские зори", в том числе проектные работы (в том числе кредиторская задолженность за 2025 год в сумме 2 529 850 рублей)</t>
  </si>
  <si>
    <t>Приднестровский государственный университет им. Т. Г. Шевченко</t>
  </si>
  <si>
    <t>Капитальный ремонт учебного корпуса № 11 (экономический факультет) ГОУ "ПГУ им. Т. Г. Шевченко", расположенного по адресу: г. Тирасполь,  бульвар Гагарина, 2  (в том числе кредиторская задолженность за 2025 год в сумме 651 768 рублей)</t>
  </si>
  <si>
    <t>Капитальный ремонт учебного корпуса № 4 (Г) ГОУ "ПГУ им. Т. Г. Шевченко", расположенного по адресу: г. Тирасполь, ул. Свердлова, 73</t>
  </si>
  <si>
    <t>Капитальный ремонт учебного корпуса № 3 ГОУ "ПГУ им. Т.Г. Шевченко", расположенного по адресу: г. Тирасполь, ул. 25 Октября, 128</t>
  </si>
  <si>
    <t>Продолжение работ по капитальному ремонту здания № 1, казарма-столовая, военный городок № 11, г. Рыбница, в том числе технический надзор (в том числе кредиторская задолженность за 2025 год в сумме 639 458 рублей)</t>
  </si>
  <si>
    <r>
      <t xml:space="preserve">Капитальный ремонт части административного здания лит. А, состоящей из помещений второго этажа: № 5–9, 11–28, 40, 41, общей площадью 588,2 кв. м, расположенного по адресу: г. Тирасполь, ул. Свердлова, 57 (в том числе кредиторская задолженность за 2025 год в сумме </t>
    </r>
    <r>
      <rPr>
        <b/>
        <sz val="10"/>
        <rFont val="Times New Roman"/>
        <family val="1"/>
        <charset val="204"/>
      </rPr>
      <t>126 393</t>
    </r>
    <r>
      <rPr>
        <sz val="10"/>
        <rFont val="Times New Roman"/>
        <family val="1"/>
        <charset val="204"/>
      </rPr>
      <t xml:space="preserve"> рубля)</t>
    </r>
  </si>
  <si>
    <t>Благоустройство Мемориала воинской славы (устройство стелы, облицовка стен гранитными плитами, мощение тротуарной плиткой), г. Бендеры, площадь Героев (в том числе кредиторская задолженность за 2025 год в сумме 144 377 рублей)</t>
  </si>
  <si>
    <t>Государственная администрация Дубоссарского района и г. Дубоссары</t>
  </si>
  <si>
    <t>Создание Историко-краеведческого музея Приднестровья (3-й этап), расположенного по адресу: г. Тирасполь, ул. Покровская, 40, 42, 44, 46, ул. Федько, 28 "Б", в том числе проектные работы (в том числе кредиторская задолженность за 2025 год в сумме 4 746 208 рублей)</t>
  </si>
  <si>
    <t>Капитальный ремонт рентген-кабинета в противотуберкулезном диспансере ГУ "Республиканская клиническая больница", расположенном по адресу: г. Тирасполь, ул. Мира, 33, в том числе проектные работы</t>
  </si>
  <si>
    <t xml:space="preserve"> Капитальный ремонт здания литер А, ГУ "Приднестровский государственный художественный музей", расположенного по адресу: г. Бендеры, ул. Калинина, 43, в том числе проектные работы и технический надзор (в том числе кредиторская задолженность за 2025 год в сумме 38 921 рубль)</t>
  </si>
  <si>
    <t>ОСТАТКИ, сложившиеся по состоянию на 01.01.2026 г., ВСЕГО в том числе:</t>
  </si>
  <si>
    <t>Итого по подстатье 290000</t>
  </si>
  <si>
    <t>Участие Правительства в осуществлении отдельных программ (290000)</t>
  </si>
  <si>
    <t>Капитальный ремонт скульптурной композиции, капитальный ремонт стен, благоустройство территории, установка памятных плит, устройство ограждения Мемориала жертвам фашизма, г. Дубоссары, ул. Зои Космодемьянской, 22а, в том числе проектные работы (в том числе кредиторская задолженность за                                            2025 год в сумме 1 321 732 рубля)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</si>
</sst>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\ _L_-;\-* #,##0.00\ _L_-;_-* &quot;-&quot;??\ _L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8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</cellXfs>
  <cellStyles count="18">
    <cellStyle name="Обычный" xfId="0" builtinId="0"/>
    <cellStyle name="Обычный 2" xfId="1"/>
    <cellStyle name="Финансовый" xfId="8" builtinId="3"/>
    <cellStyle name="Финансовый 2" xfId="2"/>
    <cellStyle name="Финансовый 2 2" xfId="7"/>
    <cellStyle name="Финансовый 2 3" xfId="5"/>
    <cellStyle name="Финансовый 2 3 2" xfId="10"/>
    <cellStyle name="Финансовый 2 3 3" xfId="12"/>
    <cellStyle name="Финансовый 2 3 4" xfId="15"/>
    <cellStyle name="Финансовый 2 3 5" xfId="17"/>
    <cellStyle name="Финансовый 2 4" xfId="4"/>
    <cellStyle name="Финансовый 2 5" xfId="9"/>
    <cellStyle name="Финансовый 2 6" xfId="11"/>
    <cellStyle name="Финансовый 2 7" xfId="14"/>
    <cellStyle name="Финансовый 2 8" xfId="16"/>
    <cellStyle name="Финансовый 3" xfId="3"/>
    <cellStyle name="Финансовый 4" xfId="6"/>
    <cellStyle name="Финансовый 5" xfId="1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M182"/>
  <sheetViews>
    <sheetView tabSelected="1" topLeftCell="A140" zoomScale="110" zoomScaleNormal="110" zoomScaleSheetLayoutView="73" workbookViewId="0">
      <selection activeCell="B151" sqref="B151"/>
    </sheetView>
  </sheetViews>
  <sheetFormatPr defaultColWidth="8.6640625" defaultRowHeight="13.2" x14ac:dyDescent="0.25"/>
  <cols>
    <col min="1" max="1" width="4.33203125" style="19" customWidth="1"/>
    <col min="2" max="2" width="87" style="22" customWidth="1"/>
    <col min="3" max="3" width="21.44140625" style="20" customWidth="1"/>
    <col min="4" max="4" width="8.6640625" style="1"/>
    <col min="5" max="5" width="10.88671875" style="1" bestFit="1" customWidth="1"/>
    <col min="6" max="6" width="8.6640625" style="1"/>
    <col min="7" max="8" width="9.88671875" style="1" bestFit="1" customWidth="1"/>
    <col min="9" max="16384" width="8.6640625" style="1"/>
  </cols>
  <sheetData>
    <row r="2" spans="1:4" x14ac:dyDescent="0.25">
      <c r="A2" s="62" t="s">
        <v>69</v>
      </c>
      <c r="B2" s="62"/>
      <c r="C2" s="62"/>
    </row>
    <row r="3" spans="1:4" x14ac:dyDescent="0.25">
      <c r="A3" s="62" t="s">
        <v>62</v>
      </c>
      <c r="B3" s="62"/>
      <c r="C3" s="62"/>
    </row>
    <row r="4" spans="1:4" x14ac:dyDescent="0.25">
      <c r="A4" s="62" t="s">
        <v>64</v>
      </c>
      <c r="B4" s="62"/>
      <c r="C4" s="62"/>
    </row>
    <row r="5" spans="1:4" x14ac:dyDescent="0.25">
      <c r="A5" s="62" t="s">
        <v>63</v>
      </c>
      <c r="B5" s="62"/>
      <c r="C5" s="62"/>
    </row>
    <row r="6" spans="1:4" x14ac:dyDescent="0.25">
      <c r="A6" s="62" t="s">
        <v>26</v>
      </c>
      <c r="B6" s="62"/>
      <c r="C6" s="62"/>
    </row>
    <row r="7" spans="1:4" x14ac:dyDescent="0.25">
      <c r="B7" s="8"/>
    </row>
    <row r="8" spans="1:4" x14ac:dyDescent="0.25">
      <c r="A8" s="62" t="s">
        <v>31</v>
      </c>
      <c r="B8" s="62"/>
      <c r="C8" s="62"/>
    </row>
    <row r="9" spans="1:4" x14ac:dyDescent="0.25">
      <c r="A9" s="62" t="s">
        <v>62</v>
      </c>
      <c r="B9" s="62"/>
      <c r="C9" s="62"/>
    </row>
    <row r="10" spans="1:4" x14ac:dyDescent="0.25">
      <c r="A10" s="62" t="s">
        <v>26</v>
      </c>
      <c r="B10" s="62"/>
      <c r="C10" s="62"/>
    </row>
    <row r="11" spans="1:4" x14ac:dyDescent="0.25">
      <c r="B11" s="21"/>
    </row>
    <row r="12" spans="1:4" ht="28.5" customHeight="1" thickBot="1" x14ac:dyDescent="0.3">
      <c r="A12" s="63" t="s">
        <v>30</v>
      </c>
      <c r="B12" s="63"/>
      <c r="C12" s="63"/>
    </row>
    <row r="13" spans="1:4" x14ac:dyDescent="0.25">
      <c r="A13" s="9"/>
      <c r="B13" s="10"/>
      <c r="C13" s="11"/>
    </row>
    <row r="14" spans="1:4" ht="26.4" x14ac:dyDescent="0.25">
      <c r="A14" s="12" t="s">
        <v>2</v>
      </c>
      <c r="B14" s="13" t="s">
        <v>3</v>
      </c>
      <c r="C14" s="14" t="s">
        <v>5</v>
      </c>
    </row>
    <row r="15" spans="1:4" x14ac:dyDescent="0.25">
      <c r="A15" s="26" t="s">
        <v>53</v>
      </c>
      <c r="B15" s="27" t="s">
        <v>104</v>
      </c>
      <c r="C15" s="17">
        <f>C16</f>
        <v>442709</v>
      </c>
      <c r="D15" s="25"/>
    </row>
    <row r="16" spans="1:4" x14ac:dyDescent="0.25">
      <c r="A16" s="28" t="s">
        <v>28</v>
      </c>
      <c r="B16" s="29" t="s">
        <v>65</v>
      </c>
      <c r="C16" s="14">
        <v>442709</v>
      </c>
    </row>
    <row r="17" spans="1:143" x14ac:dyDescent="0.25">
      <c r="A17" s="12"/>
      <c r="B17" s="13"/>
      <c r="C17" s="14"/>
      <c r="E17" s="25"/>
    </row>
    <row r="18" spans="1:143" x14ac:dyDescent="0.25">
      <c r="A18" s="15" t="s">
        <v>66</v>
      </c>
      <c r="B18" s="16" t="s">
        <v>27</v>
      </c>
      <c r="C18" s="17">
        <f>C19</f>
        <v>146441887</v>
      </c>
      <c r="E18" s="25"/>
    </row>
    <row r="19" spans="1:143" x14ac:dyDescent="0.25">
      <c r="A19" s="12" t="s">
        <v>68</v>
      </c>
      <c r="B19" s="18" t="s">
        <v>32</v>
      </c>
      <c r="C19" s="14">
        <f>98353431+48088456</f>
        <v>146441887</v>
      </c>
    </row>
    <row r="20" spans="1:143" x14ac:dyDescent="0.25">
      <c r="A20" s="24"/>
      <c r="B20" s="18"/>
      <c r="C20" s="14"/>
    </row>
    <row r="21" spans="1:143" x14ac:dyDescent="0.25">
      <c r="A21" s="15" t="s">
        <v>67</v>
      </c>
      <c r="B21" s="16" t="s">
        <v>29</v>
      </c>
      <c r="C21" s="17">
        <f>C75+C141+C152+C156</f>
        <v>146884596</v>
      </c>
      <c r="G21" s="25"/>
      <c r="H21" s="25"/>
    </row>
    <row r="22" spans="1:143" ht="13.8" x14ac:dyDescent="0.25">
      <c r="A22" s="60" t="s">
        <v>4</v>
      </c>
      <c r="B22" s="61"/>
      <c r="C22" s="61"/>
    </row>
    <row r="23" spans="1:143" s="4" customFormat="1" ht="13.8" x14ac:dyDescent="0.25">
      <c r="A23" s="60"/>
      <c r="B23" s="61"/>
      <c r="C23" s="61"/>
    </row>
    <row r="24" spans="1:143" s="2" customFormat="1" ht="13.2" customHeight="1" x14ac:dyDescent="0.3">
      <c r="A24" s="59" t="s">
        <v>9</v>
      </c>
      <c r="B24" s="59"/>
      <c r="C24" s="59"/>
    </row>
    <row r="25" spans="1:143" s="2" customFormat="1" ht="14.4" customHeight="1" x14ac:dyDescent="0.3">
      <c r="A25" s="56" t="s">
        <v>22</v>
      </c>
      <c r="B25" s="57"/>
      <c r="C25" s="58"/>
    </row>
    <row r="26" spans="1:143" s="2" customFormat="1" x14ac:dyDescent="0.3">
      <c r="A26" s="28">
        <v>1</v>
      </c>
      <c r="B26" s="29" t="s">
        <v>33</v>
      </c>
      <c r="C26" s="30">
        <f>3508115+78787</f>
        <v>3586902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</row>
    <row r="27" spans="1:143" s="2" customFormat="1" ht="26.4" x14ac:dyDescent="0.3">
      <c r="A27" s="28">
        <v>2</v>
      </c>
      <c r="B27" s="29" t="s">
        <v>71</v>
      </c>
      <c r="C27" s="30">
        <f>300000-150000+32426</f>
        <v>182426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</row>
    <row r="28" spans="1:143" s="2" customFormat="1" x14ac:dyDescent="0.3">
      <c r="A28" s="28"/>
      <c r="B28" s="31" t="s">
        <v>13</v>
      </c>
      <c r="C28" s="32">
        <f>SUM(C26:C27)</f>
        <v>3769328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</row>
    <row r="29" spans="1:143" s="2" customFormat="1" x14ac:dyDescent="0.3">
      <c r="A29" s="28"/>
      <c r="B29" s="33" t="s">
        <v>8</v>
      </c>
      <c r="C29" s="32">
        <f>C28</f>
        <v>3769328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</row>
    <row r="30" spans="1:143" s="2" customFormat="1" x14ac:dyDescent="0.3">
      <c r="A30" s="28"/>
      <c r="B30" s="47"/>
      <c r="C30" s="4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</row>
    <row r="31" spans="1:143" s="2" customFormat="1" ht="13.2" customHeight="1" x14ac:dyDescent="0.3">
      <c r="A31" s="46" t="s">
        <v>47</v>
      </c>
      <c r="B31" s="46"/>
      <c r="C31" s="46"/>
    </row>
    <row r="32" spans="1:143" s="2" customFormat="1" ht="14.4" customHeight="1" x14ac:dyDescent="0.3">
      <c r="A32" s="48" t="s">
        <v>37</v>
      </c>
      <c r="B32" s="49"/>
      <c r="C32" s="50"/>
    </row>
    <row r="33" spans="1:3" s="2" customFormat="1" ht="52.8" x14ac:dyDescent="0.3">
      <c r="A33" s="28">
        <v>1</v>
      </c>
      <c r="B33" s="35" t="s">
        <v>44</v>
      </c>
      <c r="C33" s="30">
        <v>3000000</v>
      </c>
    </row>
    <row r="34" spans="1:3" s="2" customFormat="1" ht="53.4" x14ac:dyDescent="0.3">
      <c r="A34" s="28">
        <v>2</v>
      </c>
      <c r="B34" s="35" t="s">
        <v>72</v>
      </c>
      <c r="C34" s="30">
        <f>6000000+1941722-31047-1910675+3323627-5000000</f>
        <v>4323627</v>
      </c>
    </row>
    <row r="35" spans="1:3" s="2" customFormat="1" ht="52.8" x14ac:dyDescent="0.3">
      <c r="A35" s="28">
        <v>3</v>
      </c>
      <c r="B35" s="35" t="s">
        <v>73</v>
      </c>
      <c r="C35" s="30">
        <f>6000000+1786397-1786397+5863556-5000000</f>
        <v>6863556</v>
      </c>
    </row>
    <row r="36" spans="1:3" s="2" customFormat="1" ht="39.6" x14ac:dyDescent="0.3">
      <c r="A36" s="36">
        <v>4</v>
      </c>
      <c r="B36" s="29" t="s">
        <v>74</v>
      </c>
      <c r="C36" s="37">
        <f>1000000+1015029-1015029+3937961</f>
        <v>4937961</v>
      </c>
    </row>
    <row r="37" spans="1:3" s="2" customFormat="1" ht="39.6" x14ac:dyDescent="0.3">
      <c r="A37" s="36">
        <v>5</v>
      </c>
      <c r="B37" s="29" t="s">
        <v>46</v>
      </c>
      <c r="C37" s="30">
        <v>2000000</v>
      </c>
    </row>
    <row r="38" spans="1:3" s="2" customFormat="1" ht="38.4" customHeight="1" x14ac:dyDescent="0.3">
      <c r="A38" s="36">
        <v>6</v>
      </c>
      <c r="B38" s="29" t="s">
        <v>75</v>
      </c>
      <c r="C38" s="30">
        <f>1738700-36879-1701821+5390727</f>
        <v>5390727</v>
      </c>
    </row>
    <row r="39" spans="1:3" s="2" customFormat="1" ht="39.6" x14ac:dyDescent="0.3">
      <c r="A39" s="36">
        <v>7</v>
      </c>
      <c r="B39" s="29" t="s">
        <v>76</v>
      </c>
      <c r="C39" s="30">
        <v>876</v>
      </c>
    </row>
    <row r="40" spans="1:3" s="2" customFormat="1" ht="44.4" customHeight="1" x14ac:dyDescent="0.3">
      <c r="A40" s="36">
        <v>8</v>
      </c>
      <c r="B40" s="29" t="s">
        <v>77</v>
      </c>
      <c r="C40" s="30">
        <f>204583-204583+2311816.5-5439+0.5</f>
        <v>2306378</v>
      </c>
    </row>
    <row r="41" spans="1:3" s="2" customFormat="1" ht="26.4" x14ac:dyDescent="0.3">
      <c r="A41" s="36">
        <v>9</v>
      </c>
      <c r="B41" s="29" t="s">
        <v>78</v>
      </c>
      <c r="C41" s="30">
        <v>885391</v>
      </c>
    </row>
    <row r="42" spans="1:3" s="2" customFormat="1" ht="26.4" x14ac:dyDescent="0.3">
      <c r="A42" s="36">
        <v>10</v>
      </c>
      <c r="B42" s="29" t="s">
        <v>57</v>
      </c>
      <c r="C42" s="30">
        <v>491750</v>
      </c>
    </row>
    <row r="43" spans="1:3" s="2" customFormat="1" ht="26.4" x14ac:dyDescent="0.3">
      <c r="A43" s="36">
        <v>11</v>
      </c>
      <c r="B43" s="29" t="s">
        <v>79</v>
      </c>
      <c r="C43" s="30">
        <v>412530</v>
      </c>
    </row>
    <row r="44" spans="1:3" s="2" customFormat="1" x14ac:dyDescent="0.3">
      <c r="A44" s="36"/>
      <c r="B44" s="31" t="s">
        <v>13</v>
      </c>
      <c r="C44" s="38">
        <f>SUM(C33:C43)</f>
        <v>30612796</v>
      </c>
    </row>
    <row r="45" spans="1:3" s="2" customFormat="1" ht="14.4" customHeight="1" x14ac:dyDescent="0.3">
      <c r="A45" s="48" t="s">
        <v>15</v>
      </c>
      <c r="B45" s="49"/>
      <c r="C45" s="50"/>
    </row>
    <row r="46" spans="1:3" s="2" customFormat="1" ht="39.6" x14ac:dyDescent="0.3">
      <c r="A46" s="28">
        <v>1</v>
      </c>
      <c r="B46" s="29" t="s">
        <v>45</v>
      </c>
      <c r="C46" s="37">
        <f>4000000+792620</f>
        <v>4792620</v>
      </c>
    </row>
    <row r="47" spans="1:3" s="2" customFormat="1" x14ac:dyDescent="0.3">
      <c r="A47" s="36"/>
      <c r="B47" s="31" t="s">
        <v>13</v>
      </c>
      <c r="C47" s="38">
        <f>SUM(C46:C46)</f>
        <v>4792620</v>
      </c>
    </row>
    <row r="48" spans="1:3" s="2" customFormat="1" ht="14.4" customHeight="1" x14ac:dyDescent="0.3">
      <c r="A48" s="48" t="s">
        <v>54</v>
      </c>
      <c r="B48" s="49"/>
      <c r="C48" s="50"/>
    </row>
    <row r="49" spans="1:3" s="2" customFormat="1" ht="39.6" x14ac:dyDescent="0.3">
      <c r="A49" s="36">
        <v>1</v>
      </c>
      <c r="B49" s="29" t="s">
        <v>101</v>
      </c>
      <c r="C49" s="30">
        <f>4765781-67987-4697794+10736432+5000000</f>
        <v>15736432</v>
      </c>
    </row>
    <row r="50" spans="1:3" s="2" customFormat="1" ht="52.8" x14ac:dyDescent="0.3">
      <c r="A50" s="36">
        <v>2</v>
      </c>
      <c r="B50" s="29" t="s">
        <v>80</v>
      </c>
      <c r="C50" s="30">
        <f>85971-85971+250475</f>
        <v>250475</v>
      </c>
    </row>
    <row r="51" spans="1:3" s="2" customFormat="1" x14ac:dyDescent="0.3">
      <c r="A51" s="36"/>
      <c r="B51" s="31" t="s">
        <v>13</v>
      </c>
      <c r="C51" s="38">
        <f>SUM(C49:C50)</f>
        <v>15986907</v>
      </c>
    </row>
    <row r="52" spans="1:3" s="2" customFormat="1" ht="14.4" customHeight="1" x14ac:dyDescent="0.3">
      <c r="A52" s="48" t="s">
        <v>38</v>
      </c>
      <c r="B52" s="49"/>
      <c r="C52" s="50"/>
    </row>
    <row r="53" spans="1:3" s="2" customFormat="1" ht="44.4" customHeight="1" x14ac:dyDescent="0.3">
      <c r="A53" s="28">
        <v>1</v>
      </c>
      <c r="B53" s="35" t="s">
        <v>81</v>
      </c>
      <c r="C53" s="37">
        <f>2115000+203387</f>
        <v>2318387</v>
      </c>
    </row>
    <row r="54" spans="1:3" s="2" customFormat="1" x14ac:dyDescent="0.3">
      <c r="A54" s="28"/>
      <c r="B54" s="31" t="s">
        <v>13</v>
      </c>
      <c r="C54" s="32">
        <f>SUM(C53:C53)</f>
        <v>2318387</v>
      </c>
    </row>
    <row r="55" spans="1:3" s="2" customFormat="1" ht="14.4" customHeight="1" x14ac:dyDescent="0.3">
      <c r="A55" s="48" t="s">
        <v>34</v>
      </c>
      <c r="B55" s="49"/>
      <c r="C55" s="50"/>
    </row>
    <row r="56" spans="1:3" s="2" customFormat="1" ht="39.6" x14ac:dyDescent="0.3">
      <c r="A56" s="36">
        <v>1</v>
      </c>
      <c r="B56" s="29" t="s">
        <v>82</v>
      </c>
      <c r="C56" s="30">
        <v>15558</v>
      </c>
    </row>
    <row r="57" spans="1:3" s="2" customFormat="1" x14ac:dyDescent="0.3">
      <c r="A57" s="28"/>
      <c r="B57" s="31" t="s">
        <v>13</v>
      </c>
      <c r="C57" s="32">
        <f>SUM(C56:C56)</f>
        <v>15558</v>
      </c>
    </row>
    <row r="58" spans="1:3" s="2" customFormat="1" ht="14.4" customHeight="1" x14ac:dyDescent="0.3">
      <c r="A58" s="48" t="s">
        <v>21</v>
      </c>
      <c r="B58" s="49"/>
      <c r="C58" s="50"/>
    </row>
    <row r="59" spans="1:3" s="2" customFormat="1" ht="26.4" x14ac:dyDescent="0.3">
      <c r="A59" s="28">
        <v>1</v>
      </c>
      <c r="B59" s="29" t="s">
        <v>83</v>
      </c>
      <c r="C59" s="37">
        <f>1653025+200752-200752+281668</f>
        <v>1934693</v>
      </c>
    </row>
    <row r="60" spans="1:3" s="2" customFormat="1" x14ac:dyDescent="0.3">
      <c r="A60" s="28"/>
      <c r="B60" s="31" t="s">
        <v>13</v>
      </c>
      <c r="C60" s="32">
        <f>SUM(C59)</f>
        <v>1934693</v>
      </c>
    </row>
    <row r="61" spans="1:3" s="2" customFormat="1" ht="14.4" customHeight="1" x14ac:dyDescent="0.3">
      <c r="A61" s="48" t="s">
        <v>58</v>
      </c>
      <c r="B61" s="49"/>
      <c r="C61" s="50"/>
    </row>
    <row r="62" spans="1:3" s="2" customFormat="1" ht="26.4" x14ac:dyDescent="0.3">
      <c r="A62" s="36">
        <v>1</v>
      </c>
      <c r="B62" s="29" t="s">
        <v>59</v>
      </c>
      <c r="C62" s="30">
        <v>670823</v>
      </c>
    </row>
    <row r="63" spans="1:3" s="2" customFormat="1" x14ac:dyDescent="0.3">
      <c r="A63" s="28"/>
      <c r="B63" s="31" t="s">
        <v>13</v>
      </c>
      <c r="C63" s="32">
        <f>SUM(C62:C62)</f>
        <v>670823</v>
      </c>
    </row>
    <row r="64" spans="1:3" s="2" customFormat="1" ht="13.2" customHeight="1" x14ac:dyDescent="0.3">
      <c r="A64" s="28"/>
      <c r="B64" s="47" t="s">
        <v>17</v>
      </c>
      <c r="C64" s="47"/>
    </row>
    <row r="65" spans="1:4" s="2" customFormat="1" ht="39.6" x14ac:dyDescent="0.3">
      <c r="A65" s="28">
        <v>1</v>
      </c>
      <c r="B65" s="29" t="s">
        <v>43</v>
      </c>
      <c r="C65" s="37">
        <f>1961770+1074125</f>
        <v>3035895</v>
      </c>
    </row>
    <row r="66" spans="1:4" s="2" customFormat="1" x14ac:dyDescent="0.3">
      <c r="A66" s="28"/>
      <c r="B66" s="31" t="s">
        <v>13</v>
      </c>
      <c r="C66" s="38">
        <f>SUM(C65:C65)</f>
        <v>3035895</v>
      </c>
    </row>
    <row r="67" spans="1:4" s="2" customFormat="1" x14ac:dyDescent="0.3">
      <c r="A67" s="28"/>
      <c r="B67" s="33" t="s">
        <v>7</v>
      </c>
      <c r="C67" s="32">
        <f>C60+C54+C47+C44+C66+C51+C57+C63</f>
        <v>59367679</v>
      </c>
    </row>
    <row r="68" spans="1:4" s="2" customFormat="1" x14ac:dyDescent="0.3">
      <c r="A68" s="28"/>
      <c r="B68" s="26"/>
      <c r="C68" s="37"/>
    </row>
    <row r="69" spans="1:4" s="2" customFormat="1" ht="13.2" customHeight="1" x14ac:dyDescent="0.3">
      <c r="A69" s="46" t="s">
        <v>48</v>
      </c>
      <c r="B69" s="46"/>
      <c r="C69" s="46"/>
    </row>
    <row r="70" spans="1:4" s="2" customFormat="1" ht="14.4" customHeight="1" x14ac:dyDescent="0.3">
      <c r="A70" s="53" t="s">
        <v>18</v>
      </c>
      <c r="B70" s="54"/>
      <c r="C70" s="55"/>
    </row>
    <row r="71" spans="1:4" s="2" customFormat="1" x14ac:dyDescent="0.3">
      <c r="A71" s="28">
        <v>1</v>
      </c>
      <c r="B71" s="35" t="s">
        <v>19</v>
      </c>
      <c r="C71" s="30">
        <v>2000000</v>
      </c>
    </row>
    <row r="72" spans="1:4" s="2" customFormat="1" x14ac:dyDescent="0.3">
      <c r="A72" s="28"/>
      <c r="B72" s="31" t="s">
        <v>13</v>
      </c>
      <c r="C72" s="38">
        <f>SUM(C71:C71)</f>
        <v>2000000</v>
      </c>
    </row>
    <row r="73" spans="1:4" s="2" customFormat="1" x14ac:dyDescent="0.3">
      <c r="A73" s="28"/>
      <c r="B73" s="33" t="s">
        <v>12</v>
      </c>
      <c r="C73" s="38">
        <f>C72</f>
        <v>2000000</v>
      </c>
    </row>
    <row r="74" spans="1:4" s="2" customFormat="1" x14ac:dyDescent="0.3">
      <c r="A74" s="28"/>
      <c r="B74" s="33"/>
      <c r="C74" s="38"/>
    </row>
    <row r="75" spans="1:4" s="2" customFormat="1" ht="13.8" x14ac:dyDescent="0.3">
      <c r="A75" s="28"/>
      <c r="B75" s="39" t="s">
        <v>0</v>
      </c>
      <c r="C75" s="32">
        <f>C73+C67+C29</f>
        <v>65137007</v>
      </c>
      <c r="D75" s="7"/>
    </row>
    <row r="76" spans="1:4" s="2" customFormat="1" x14ac:dyDescent="0.3">
      <c r="A76" s="28"/>
      <c r="B76" s="28"/>
      <c r="C76" s="37"/>
    </row>
    <row r="77" spans="1:4" s="2" customFormat="1" ht="13.95" customHeight="1" x14ac:dyDescent="0.3">
      <c r="A77" s="51" t="s">
        <v>6</v>
      </c>
      <c r="B77" s="51"/>
      <c r="C77" s="51"/>
    </row>
    <row r="78" spans="1:4" s="2" customFormat="1" x14ac:dyDescent="0.3">
      <c r="A78" s="52"/>
      <c r="B78" s="52"/>
      <c r="C78" s="52"/>
    </row>
    <row r="79" spans="1:4" s="2" customFormat="1" ht="13.2" customHeight="1" x14ac:dyDescent="0.3">
      <c r="A79" s="46" t="s">
        <v>9</v>
      </c>
      <c r="B79" s="46"/>
      <c r="C79" s="46"/>
    </row>
    <row r="80" spans="1:4" s="2" customFormat="1" ht="14.4" customHeight="1" x14ac:dyDescent="0.3">
      <c r="A80" s="48" t="s">
        <v>22</v>
      </c>
      <c r="B80" s="49"/>
      <c r="C80" s="50"/>
    </row>
    <row r="81" spans="1:143" s="2" customFormat="1" x14ac:dyDescent="0.3">
      <c r="A81" s="28">
        <v>1</v>
      </c>
      <c r="B81" s="29" t="s">
        <v>20</v>
      </c>
      <c r="C81" s="30">
        <f>300000-150000+1281</f>
        <v>151281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</row>
    <row r="82" spans="1:143" s="2" customFormat="1" x14ac:dyDescent="0.3">
      <c r="A82" s="28"/>
      <c r="B82" s="31" t="s">
        <v>13</v>
      </c>
      <c r="C82" s="32">
        <f>SUM(C81:C81)</f>
        <v>151281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</row>
    <row r="83" spans="1:143" s="2" customFormat="1" x14ac:dyDescent="0.3">
      <c r="A83" s="28"/>
      <c r="B83" s="33" t="s">
        <v>8</v>
      </c>
      <c r="C83" s="32">
        <f>C82</f>
        <v>151281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</row>
    <row r="84" spans="1:143" s="6" customFormat="1" x14ac:dyDescent="0.3">
      <c r="A84" s="28"/>
      <c r="B84" s="33"/>
      <c r="C84" s="3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</row>
    <row r="85" spans="1:143" s="2" customFormat="1" ht="13.2" customHeight="1" x14ac:dyDescent="0.3">
      <c r="A85" s="46" t="s">
        <v>49</v>
      </c>
      <c r="B85" s="46"/>
      <c r="C85" s="46"/>
    </row>
    <row r="86" spans="1:143" s="2" customFormat="1" ht="14.4" customHeight="1" x14ac:dyDescent="0.3">
      <c r="A86" s="48" t="s">
        <v>37</v>
      </c>
      <c r="B86" s="49"/>
      <c r="C86" s="50"/>
    </row>
    <row r="87" spans="1:143" s="2" customFormat="1" ht="26.4" x14ac:dyDescent="0.3">
      <c r="A87" s="28">
        <v>1</v>
      </c>
      <c r="B87" s="35" t="s">
        <v>39</v>
      </c>
      <c r="C87" s="30">
        <v>3000000</v>
      </c>
    </row>
    <row r="88" spans="1:143" s="2" customFormat="1" ht="39.6" x14ac:dyDescent="0.3">
      <c r="A88" s="36">
        <v>2</v>
      </c>
      <c r="B88" s="29" t="s">
        <v>51</v>
      </c>
      <c r="C88" s="30">
        <v>1000000</v>
      </c>
    </row>
    <row r="89" spans="1:143" s="2" customFormat="1" ht="39.6" x14ac:dyDescent="0.3">
      <c r="A89" s="36">
        <v>3</v>
      </c>
      <c r="B89" s="29" t="s">
        <v>24</v>
      </c>
      <c r="C89" s="30">
        <f>1423863+781443</f>
        <v>2205306</v>
      </c>
    </row>
    <row r="90" spans="1:143" s="2" customFormat="1" ht="39.6" x14ac:dyDescent="0.3">
      <c r="A90" s="36">
        <v>4</v>
      </c>
      <c r="B90" s="29" t="s">
        <v>84</v>
      </c>
      <c r="C90" s="30">
        <v>1500000</v>
      </c>
    </row>
    <row r="91" spans="1:143" s="2" customFormat="1" ht="26.4" x14ac:dyDescent="0.3">
      <c r="A91" s="36">
        <v>5</v>
      </c>
      <c r="B91" s="29" t="s">
        <v>40</v>
      </c>
      <c r="C91" s="30">
        <f>7772878-5000000</f>
        <v>2772878</v>
      </c>
    </row>
    <row r="92" spans="1:143" s="2" customFormat="1" ht="39.6" x14ac:dyDescent="0.3">
      <c r="A92" s="36">
        <v>6</v>
      </c>
      <c r="B92" s="29" t="s">
        <v>85</v>
      </c>
      <c r="C92" s="30">
        <f>4401079-487907-3913172+5455669</f>
        <v>5455669</v>
      </c>
    </row>
    <row r="93" spans="1:143" s="2" customFormat="1" ht="26.4" x14ac:dyDescent="0.3">
      <c r="A93" s="36">
        <v>7</v>
      </c>
      <c r="B93" s="29" t="s">
        <v>60</v>
      </c>
      <c r="C93" s="30">
        <v>3446578</v>
      </c>
    </row>
    <row r="94" spans="1:143" s="2" customFormat="1" ht="26.4" x14ac:dyDescent="0.3">
      <c r="A94" s="36">
        <v>8</v>
      </c>
      <c r="B94" s="29" t="s">
        <v>61</v>
      </c>
      <c r="C94" s="30">
        <v>1642046</v>
      </c>
    </row>
    <row r="95" spans="1:143" s="2" customFormat="1" ht="36.6" customHeight="1" x14ac:dyDescent="0.3">
      <c r="A95" s="36">
        <v>9</v>
      </c>
      <c r="B95" s="29" t="s">
        <v>102</v>
      </c>
      <c r="C95" s="30">
        <v>505379</v>
      </c>
    </row>
    <row r="96" spans="1:143" s="2" customFormat="1" ht="39.6" x14ac:dyDescent="0.3">
      <c r="A96" s="36">
        <v>10</v>
      </c>
      <c r="B96" s="29" t="s">
        <v>86</v>
      </c>
      <c r="C96" s="30">
        <v>195686</v>
      </c>
    </row>
    <row r="97" spans="1:3" s="2" customFormat="1" x14ac:dyDescent="0.3">
      <c r="A97" s="34"/>
      <c r="B97" s="33" t="s">
        <v>13</v>
      </c>
      <c r="C97" s="32">
        <f>SUM(C87:C96)</f>
        <v>21723542</v>
      </c>
    </row>
    <row r="98" spans="1:3" s="2" customFormat="1" ht="14.4" customHeight="1" x14ac:dyDescent="0.3">
      <c r="A98" s="48" t="s">
        <v>87</v>
      </c>
      <c r="B98" s="49"/>
      <c r="C98" s="50"/>
    </row>
    <row r="99" spans="1:3" s="2" customFormat="1" ht="26.4" x14ac:dyDescent="0.3">
      <c r="A99" s="45">
        <v>1</v>
      </c>
      <c r="B99" s="29" t="s">
        <v>88</v>
      </c>
      <c r="C99" s="30">
        <f>233325-233325+242530</f>
        <v>242530</v>
      </c>
    </row>
    <row r="100" spans="1:3" s="2" customFormat="1" x14ac:dyDescent="0.3">
      <c r="A100" s="34"/>
      <c r="B100" s="33" t="s">
        <v>13</v>
      </c>
      <c r="C100" s="32">
        <f>SUM(C99:C99)</f>
        <v>242530</v>
      </c>
    </row>
    <row r="101" spans="1:3" s="2" customFormat="1" ht="14.4" customHeight="1" x14ac:dyDescent="0.3">
      <c r="A101" s="48" t="s">
        <v>14</v>
      </c>
      <c r="B101" s="49"/>
      <c r="C101" s="50"/>
    </row>
    <row r="102" spans="1:3" s="2" customFormat="1" ht="26.4" x14ac:dyDescent="0.3">
      <c r="A102" s="40">
        <v>1</v>
      </c>
      <c r="B102" s="29" t="s">
        <v>23</v>
      </c>
      <c r="C102" s="30">
        <f>1500000-528600</f>
        <v>971400</v>
      </c>
    </row>
    <row r="103" spans="1:3" s="2" customFormat="1" x14ac:dyDescent="0.3">
      <c r="A103" s="34"/>
      <c r="B103" s="33" t="s">
        <v>13</v>
      </c>
      <c r="C103" s="32">
        <f>SUM(C102:C102)</f>
        <v>971400</v>
      </c>
    </row>
    <row r="104" spans="1:3" s="2" customFormat="1" ht="13.2" customHeight="1" x14ac:dyDescent="0.3">
      <c r="A104" s="47" t="s">
        <v>41</v>
      </c>
      <c r="B104" s="47"/>
      <c r="C104" s="47"/>
    </row>
    <row r="105" spans="1:3" s="2" customFormat="1" ht="26.4" x14ac:dyDescent="0.3">
      <c r="A105" s="28">
        <v>1</v>
      </c>
      <c r="B105" s="35" t="s">
        <v>89</v>
      </c>
      <c r="C105" s="30">
        <f>1200000+636339</f>
        <v>1836339</v>
      </c>
    </row>
    <row r="106" spans="1:3" s="2" customFormat="1" x14ac:dyDescent="0.3">
      <c r="A106" s="26"/>
      <c r="B106" s="33" t="s">
        <v>13</v>
      </c>
      <c r="C106" s="32">
        <f>SUM(C105:C105)</f>
        <v>1836339</v>
      </c>
    </row>
    <row r="107" spans="1:3" s="2" customFormat="1" x14ac:dyDescent="0.3">
      <c r="A107" s="28"/>
      <c r="B107" s="47" t="s">
        <v>21</v>
      </c>
      <c r="C107" s="47"/>
    </row>
    <row r="108" spans="1:3" s="2" customFormat="1" ht="26.4" x14ac:dyDescent="0.3">
      <c r="A108" s="28">
        <v>1</v>
      </c>
      <c r="B108" s="29" t="s">
        <v>35</v>
      </c>
      <c r="C108" s="41">
        <v>3000000</v>
      </c>
    </row>
    <row r="109" spans="1:3" s="2" customFormat="1" ht="39.6" x14ac:dyDescent="0.3">
      <c r="A109" s="28">
        <v>2</v>
      </c>
      <c r="B109" s="29" t="s">
        <v>90</v>
      </c>
      <c r="C109" s="30">
        <f>800000+526674</f>
        <v>1326674</v>
      </c>
    </row>
    <row r="110" spans="1:3" s="2" customFormat="1" ht="26.4" x14ac:dyDescent="0.3">
      <c r="A110" s="28">
        <v>3</v>
      </c>
      <c r="B110" s="29" t="s">
        <v>36</v>
      </c>
      <c r="C110" s="30">
        <v>1500000</v>
      </c>
    </row>
    <row r="111" spans="1:3" s="2" customFormat="1" ht="26.4" x14ac:dyDescent="0.3">
      <c r="A111" s="28">
        <v>4</v>
      </c>
      <c r="B111" s="29" t="s">
        <v>91</v>
      </c>
      <c r="C111" s="30">
        <v>1500000</v>
      </c>
    </row>
    <row r="112" spans="1:3" s="2" customFormat="1" x14ac:dyDescent="0.3">
      <c r="A112" s="28"/>
      <c r="B112" s="33" t="s">
        <v>13</v>
      </c>
      <c r="C112" s="32">
        <f>SUM(C108:C111)</f>
        <v>7326674</v>
      </c>
    </row>
    <row r="113" spans="1:3" s="2" customFormat="1" ht="14.4" customHeight="1" x14ac:dyDescent="0.3">
      <c r="A113" s="48" t="s">
        <v>34</v>
      </c>
      <c r="B113" s="49"/>
      <c r="C113" s="50"/>
    </row>
    <row r="114" spans="1:3" s="2" customFormat="1" ht="39.6" x14ac:dyDescent="0.3">
      <c r="A114" s="28">
        <v>1</v>
      </c>
      <c r="B114" s="29" t="s">
        <v>42</v>
      </c>
      <c r="C114" s="37">
        <v>219007</v>
      </c>
    </row>
    <row r="115" spans="1:3" s="2" customFormat="1" x14ac:dyDescent="0.3">
      <c r="A115" s="26"/>
      <c r="B115" s="33" t="s">
        <v>13</v>
      </c>
      <c r="C115" s="32">
        <f>SUM(C114:C114)</f>
        <v>219007</v>
      </c>
    </row>
    <row r="116" spans="1:3" s="2" customFormat="1" ht="14.4" customHeight="1" x14ac:dyDescent="0.3">
      <c r="A116" s="48" t="s">
        <v>16</v>
      </c>
      <c r="B116" s="49"/>
      <c r="C116" s="50"/>
    </row>
    <row r="117" spans="1:3" s="2" customFormat="1" ht="26.4" x14ac:dyDescent="0.3">
      <c r="A117" s="40">
        <v>1</v>
      </c>
      <c r="B117" s="29" t="s">
        <v>92</v>
      </c>
      <c r="C117" s="30">
        <f>1527733-1527733+2529850</f>
        <v>2529850</v>
      </c>
    </row>
    <row r="118" spans="1:3" s="2" customFormat="1" x14ac:dyDescent="0.3">
      <c r="A118" s="34"/>
      <c r="B118" s="33" t="s">
        <v>13</v>
      </c>
      <c r="C118" s="32">
        <f>SUM(C117:C117)</f>
        <v>2529850</v>
      </c>
    </row>
    <row r="119" spans="1:3" s="2" customFormat="1" ht="14.4" customHeight="1" x14ac:dyDescent="0.3">
      <c r="A119" s="48" t="s">
        <v>93</v>
      </c>
      <c r="B119" s="49"/>
      <c r="C119" s="50"/>
    </row>
    <row r="120" spans="1:3" s="2" customFormat="1" ht="39.6" x14ac:dyDescent="0.3">
      <c r="A120" s="40">
        <v>1</v>
      </c>
      <c r="B120" s="29" t="s">
        <v>94</v>
      </c>
      <c r="C120" s="30">
        <f>651768-651768+6792399+38</f>
        <v>6792437</v>
      </c>
    </row>
    <row r="121" spans="1:3" s="2" customFormat="1" ht="26.4" x14ac:dyDescent="0.3">
      <c r="A121" s="40">
        <v>2</v>
      </c>
      <c r="B121" s="29" t="s">
        <v>95</v>
      </c>
      <c r="C121" s="30">
        <v>4881423</v>
      </c>
    </row>
    <row r="122" spans="1:3" s="2" customFormat="1" ht="26.4" x14ac:dyDescent="0.3">
      <c r="A122" s="40">
        <v>3</v>
      </c>
      <c r="B122" s="29" t="s">
        <v>96</v>
      </c>
      <c r="C122" s="30">
        <v>110913</v>
      </c>
    </row>
    <row r="123" spans="1:3" s="2" customFormat="1" x14ac:dyDescent="0.3">
      <c r="A123" s="34"/>
      <c r="B123" s="33" t="s">
        <v>13</v>
      </c>
      <c r="C123" s="32">
        <f>SUM(C120:C122)</f>
        <v>11784773</v>
      </c>
    </row>
    <row r="124" spans="1:3" s="2" customFormat="1" ht="13.2" customHeight="1" x14ac:dyDescent="0.3">
      <c r="A124" s="48" t="s">
        <v>17</v>
      </c>
      <c r="B124" s="49"/>
      <c r="C124" s="50"/>
    </row>
    <row r="125" spans="1:3" s="2" customFormat="1" ht="39.6" x14ac:dyDescent="0.3">
      <c r="A125" s="28">
        <v>1</v>
      </c>
      <c r="B125" s="29" t="s">
        <v>103</v>
      </c>
      <c r="C125" s="37">
        <f>3500000+38923</f>
        <v>3538923</v>
      </c>
    </row>
    <row r="126" spans="1:3" s="2" customFormat="1" x14ac:dyDescent="0.3">
      <c r="A126" s="28"/>
      <c r="B126" s="33" t="s">
        <v>13</v>
      </c>
      <c r="C126" s="38">
        <f>SUM(C125:C125)</f>
        <v>3538923</v>
      </c>
    </row>
    <row r="127" spans="1:3" s="2" customFormat="1" x14ac:dyDescent="0.3">
      <c r="A127" s="28"/>
      <c r="B127" s="33" t="s">
        <v>10</v>
      </c>
      <c r="C127" s="32">
        <f>C112+C25+C97+C103+C126+C106+C115+C123+C118+C100</f>
        <v>50173038</v>
      </c>
    </row>
    <row r="128" spans="1:3" s="2" customFormat="1" x14ac:dyDescent="0.3">
      <c r="A128" s="28"/>
      <c r="B128" s="33"/>
      <c r="C128" s="37"/>
    </row>
    <row r="129" spans="1:3" s="2" customFormat="1" ht="13.2" customHeight="1" x14ac:dyDescent="0.3">
      <c r="A129" s="46" t="s">
        <v>50</v>
      </c>
      <c r="B129" s="46"/>
      <c r="C129" s="46"/>
    </row>
    <row r="130" spans="1:3" s="2" customFormat="1" ht="14.4" customHeight="1" x14ac:dyDescent="0.3">
      <c r="A130" s="48" t="s">
        <v>16</v>
      </c>
      <c r="B130" s="49"/>
      <c r="C130" s="50"/>
    </row>
    <row r="131" spans="1:3" s="2" customFormat="1" ht="39.6" x14ac:dyDescent="0.3">
      <c r="A131" s="28">
        <v>1</v>
      </c>
      <c r="B131" s="29" t="s">
        <v>97</v>
      </c>
      <c r="C131" s="37">
        <f>15776455-4420583+639458-639458+4303803</f>
        <v>15659675</v>
      </c>
    </row>
    <row r="132" spans="1:3" s="2" customFormat="1" x14ac:dyDescent="0.3">
      <c r="A132" s="28"/>
      <c r="B132" s="31" t="s">
        <v>13</v>
      </c>
      <c r="C132" s="38">
        <f>C131</f>
        <v>15659675</v>
      </c>
    </row>
    <row r="133" spans="1:3" s="2" customFormat="1" ht="14.4" customHeight="1" x14ac:dyDescent="0.3">
      <c r="A133" s="48" t="s">
        <v>22</v>
      </c>
      <c r="B133" s="49"/>
      <c r="C133" s="50"/>
    </row>
    <row r="134" spans="1:3" s="2" customFormat="1" ht="39.6" x14ac:dyDescent="0.3">
      <c r="A134" s="28">
        <v>1</v>
      </c>
      <c r="B134" s="29" t="s">
        <v>25</v>
      </c>
      <c r="C134" s="30">
        <v>2000000</v>
      </c>
    </row>
    <row r="135" spans="1:3" s="2" customFormat="1" x14ac:dyDescent="0.3">
      <c r="A135" s="28"/>
      <c r="B135" s="31" t="s">
        <v>13</v>
      </c>
      <c r="C135" s="38">
        <f>SUM(C134)</f>
        <v>2000000</v>
      </c>
    </row>
    <row r="136" spans="1:3" s="2" customFormat="1" ht="14.4" customHeight="1" x14ac:dyDescent="0.3">
      <c r="A136" s="48" t="s">
        <v>52</v>
      </c>
      <c r="B136" s="49"/>
      <c r="C136" s="50"/>
    </row>
    <row r="137" spans="1:3" s="2" customFormat="1" ht="39.6" x14ac:dyDescent="0.3">
      <c r="A137" s="28" t="s">
        <v>53</v>
      </c>
      <c r="B137" s="29" t="s">
        <v>98</v>
      </c>
      <c r="C137" s="30">
        <v>1753352</v>
      </c>
    </row>
    <row r="138" spans="1:3" s="2" customFormat="1" x14ac:dyDescent="0.3">
      <c r="A138" s="28"/>
      <c r="B138" s="31" t="s">
        <v>13</v>
      </c>
      <c r="C138" s="38">
        <f>C137</f>
        <v>1753352</v>
      </c>
    </row>
    <row r="139" spans="1:3" s="2" customFormat="1" x14ac:dyDescent="0.3">
      <c r="A139" s="28"/>
      <c r="B139" s="33" t="s">
        <v>11</v>
      </c>
      <c r="C139" s="32">
        <f>C135+C132+C137</f>
        <v>19413027</v>
      </c>
    </row>
    <row r="140" spans="1:3" s="2" customFormat="1" x14ac:dyDescent="0.3">
      <c r="A140" s="26"/>
      <c r="B140" s="33"/>
      <c r="C140" s="32"/>
    </row>
    <row r="141" spans="1:3" s="2" customFormat="1" ht="13.8" x14ac:dyDescent="0.3">
      <c r="A141" s="28"/>
      <c r="B141" s="39" t="s">
        <v>1</v>
      </c>
      <c r="C141" s="32">
        <f>C139+C127+C83</f>
        <v>69737346</v>
      </c>
    </row>
    <row r="142" spans="1:3" s="2" customFormat="1" ht="13.8" x14ac:dyDescent="0.3">
      <c r="A142" s="28"/>
      <c r="B142" s="39"/>
      <c r="C142" s="32"/>
    </row>
    <row r="143" spans="1:3" s="2" customFormat="1" ht="14.4" customHeight="1" x14ac:dyDescent="0.3">
      <c r="A143" s="48" t="s">
        <v>106</v>
      </c>
      <c r="B143" s="49"/>
      <c r="C143" s="50"/>
    </row>
    <row r="144" spans="1:3" s="2" customFormat="1" x14ac:dyDescent="0.3">
      <c r="A144" s="26"/>
      <c r="B144" s="42"/>
      <c r="C144" s="43"/>
    </row>
    <row r="145" spans="1:3" s="2" customFormat="1" ht="27" customHeight="1" x14ac:dyDescent="0.3">
      <c r="A145" s="29"/>
      <c r="B145" s="48" t="s">
        <v>55</v>
      </c>
      <c r="C145" s="50"/>
    </row>
    <row r="146" spans="1:3" s="2" customFormat="1" ht="14.4" customHeight="1" x14ac:dyDescent="0.3">
      <c r="A146" s="48" t="s">
        <v>14</v>
      </c>
      <c r="B146" s="49"/>
      <c r="C146" s="50"/>
    </row>
    <row r="147" spans="1:3" s="2" customFormat="1" ht="39.6" x14ac:dyDescent="0.3">
      <c r="A147" s="28">
        <v>1</v>
      </c>
      <c r="B147" s="29" t="s">
        <v>99</v>
      </c>
      <c r="C147" s="30">
        <f>159910+528600</f>
        <v>688510</v>
      </c>
    </row>
    <row r="148" spans="1:3" s="2" customFormat="1" x14ac:dyDescent="0.3">
      <c r="A148" s="26"/>
      <c r="B148" s="33" t="s">
        <v>13</v>
      </c>
      <c r="C148" s="32">
        <f>SUM(C147:C147)</f>
        <v>688510</v>
      </c>
    </row>
    <row r="149" spans="1:3" s="2" customFormat="1" ht="14.4" customHeight="1" x14ac:dyDescent="0.3">
      <c r="A149" s="48" t="s">
        <v>100</v>
      </c>
      <c r="B149" s="49"/>
      <c r="C149" s="50"/>
    </row>
    <row r="150" spans="1:3" s="2" customFormat="1" ht="52.8" x14ac:dyDescent="0.3">
      <c r="A150" s="28">
        <v>1</v>
      </c>
      <c r="B150" s="29" t="s">
        <v>107</v>
      </c>
      <c r="C150" s="30">
        <v>1321733</v>
      </c>
    </row>
    <row r="151" spans="1:3" s="2" customFormat="1" x14ac:dyDescent="0.3">
      <c r="A151" s="26"/>
      <c r="B151" s="33" t="s">
        <v>13</v>
      </c>
      <c r="C151" s="32">
        <f>C150</f>
        <v>1321733</v>
      </c>
    </row>
    <row r="152" spans="1:3" s="2" customFormat="1" ht="39.6" x14ac:dyDescent="0.3">
      <c r="A152" s="33"/>
      <c r="B152" s="33" t="s">
        <v>56</v>
      </c>
      <c r="C152" s="32">
        <f>C151+C148</f>
        <v>2010243</v>
      </c>
    </row>
    <row r="153" spans="1:3" x14ac:dyDescent="0.25">
      <c r="A153" s="33"/>
      <c r="B153" s="33"/>
      <c r="C153" s="32"/>
    </row>
    <row r="154" spans="1:3" ht="14.4" customHeight="1" x14ac:dyDescent="0.25">
      <c r="A154" s="48" t="s">
        <v>22</v>
      </c>
      <c r="B154" s="49"/>
      <c r="C154" s="50"/>
    </row>
    <row r="155" spans="1:3" ht="13.8" x14ac:dyDescent="0.25">
      <c r="A155" s="44">
        <v>1</v>
      </c>
      <c r="B155" s="29" t="s">
        <v>70</v>
      </c>
      <c r="C155" s="30">
        <v>10000000</v>
      </c>
    </row>
    <row r="156" spans="1:3" x14ac:dyDescent="0.25">
      <c r="A156" s="33"/>
      <c r="B156" s="33" t="s">
        <v>13</v>
      </c>
      <c r="C156" s="32">
        <f>C155</f>
        <v>10000000</v>
      </c>
    </row>
    <row r="157" spans="1:3" x14ac:dyDescent="0.25">
      <c r="A157" s="33"/>
      <c r="B157" s="33" t="s">
        <v>105</v>
      </c>
      <c r="C157" s="32">
        <f>C152+C156</f>
        <v>12010243</v>
      </c>
    </row>
    <row r="182" spans="3:3" x14ac:dyDescent="0.25">
      <c r="C182" s="23"/>
    </row>
  </sheetData>
  <mergeCells count="48">
    <mergeCell ref="A136:C136"/>
    <mergeCell ref="A143:C143"/>
    <mergeCell ref="A146:C146"/>
    <mergeCell ref="A149:C149"/>
    <mergeCell ref="A154:C154"/>
    <mergeCell ref="B145:C145"/>
    <mergeCell ref="A80:C80"/>
    <mergeCell ref="A86:C86"/>
    <mergeCell ref="A98:C98"/>
    <mergeCell ref="A85:C85"/>
    <mergeCell ref="A101:C101"/>
    <mergeCell ref="A2:C2"/>
    <mergeCell ref="A3:C3"/>
    <mergeCell ref="A4:C4"/>
    <mergeCell ref="A5:C5"/>
    <mergeCell ref="A6:C6"/>
    <mergeCell ref="A22:C22"/>
    <mergeCell ref="A23:C23"/>
    <mergeCell ref="A10:C10"/>
    <mergeCell ref="A12:C12"/>
    <mergeCell ref="A8:C8"/>
    <mergeCell ref="A9:C9"/>
    <mergeCell ref="A25:C25"/>
    <mergeCell ref="A32:C32"/>
    <mergeCell ref="A45:C45"/>
    <mergeCell ref="A31:C31"/>
    <mergeCell ref="A24:C24"/>
    <mergeCell ref="B30:C30"/>
    <mergeCell ref="A48:C48"/>
    <mergeCell ref="A52:C52"/>
    <mergeCell ref="A55:C55"/>
    <mergeCell ref="A58:C58"/>
    <mergeCell ref="A79:C79"/>
    <mergeCell ref="A77:C77"/>
    <mergeCell ref="A78:C78"/>
    <mergeCell ref="B64:C64"/>
    <mergeCell ref="A69:C69"/>
    <mergeCell ref="A61:C61"/>
    <mergeCell ref="A70:C70"/>
    <mergeCell ref="A129:C129"/>
    <mergeCell ref="A104:C104"/>
    <mergeCell ref="B107:C107"/>
    <mergeCell ref="A130:C130"/>
    <mergeCell ref="A133:C133"/>
    <mergeCell ref="A113:C113"/>
    <mergeCell ref="A116:C116"/>
    <mergeCell ref="A119:C119"/>
    <mergeCell ref="A124:C124"/>
  </mergeCells>
  <pageMargins left="0.70866141732283472" right="0.15748031496062992" top="0.43307086614173229" bottom="0.39370078740157483" header="0" footer="0"/>
  <pageSetup paperSize="9" scale="82" firstPageNumber="120" fitToHeight="10" orientation="portrait" useFirstPageNumber="1" r:id="rId1"/>
  <headerFooter>
    <oddHeader>&amp;C&amp;"Times New Roman,обычный"&amp;P</oddHeader>
  </headerFooter>
  <rowBreaks count="2" manualBreakCount="2">
    <brk id="44" max="2" man="1"/>
    <brk id="12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к принятию</vt:lpstr>
      <vt:lpstr>'Приложение № 1 к принятию'!Заголовки_для_печати</vt:lpstr>
      <vt:lpstr>'Приложение № 1 к принятию'!Область_печати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Шеремет Наталья Николаевна</cp:lastModifiedBy>
  <cp:lastPrinted>2026-04-08T09:50:44Z</cp:lastPrinted>
  <dcterms:created xsi:type="dcterms:W3CDTF">2019-12-13T13:54:36Z</dcterms:created>
  <dcterms:modified xsi:type="dcterms:W3CDTF">2026-04-08T09:51:34Z</dcterms:modified>
</cp:coreProperties>
</file>